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'Лист2'!$A$1:$J$144</definedName>
  </definedNames>
  <calcPr fullCalcOnLoad="1"/>
</workbook>
</file>

<file path=xl/sharedStrings.xml><?xml version="1.0" encoding="utf-8"?>
<sst xmlns="http://schemas.openxmlformats.org/spreadsheetml/2006/main" count="570" uniqueCount="164">
  <si>
    <t xml:space="preserve">сельского поселения </t>
  </si>
  <si>
    <t xml:space="preserve">Калининского района 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</si>
  <si>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</si>
  <si>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</si>
  <si>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</si>
  <si>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</si>
  <si>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</si>
  <si>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</si>
  <si>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</si>
  <si>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</si>
  <si>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Процент исполнения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</si>
  <si>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</si>
  <si>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</si>
  <si>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</si>
  <si>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</si>
  <si>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</si>
  <si>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</si>
  <si>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</si>
  <si>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</si>
  <si>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11</t>
  </si>
  <si>
    <t>Национальная оборона</t>
  </si>
  <si>
    <t>Национальная безопасность и правоохранительная деятельность</t>
  </si>
  <si>
    <t>992</t>
  </si>
  <si>
    <t>09</t>
  </si>
  <si>
    <t>10</t>
  </si>
  <si>
    <t>Национальная экономика</t>
  </si>
  <si>
    <t>06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</si>
  <si>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</si>
  <si>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</si>
  <si>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</si>
  <si>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</si>
  <si>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</si>
  <si>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</si>
  <si>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</si>
  <si>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07</t>
  </si>
  <si>
    <t>08</t>
  </si>
  <si>
    <t>Культура</t>
  </si>
  <si>
    <t>Социальная политика</t>
  </si>
  <si>
    <t>от                      №</t>
  </si>
  <si>
    <t>к решению Совета Калининского</t>
  </si>
  <si>
    <t>13</t>
  </si>
  <si>
    <t>Резервные фонды</t>
  </si>
  <si>
    <t>Образование и организация деятельности административных комиссий</t>
  </si>
  <si>
    <t xml:space="preserve">Физическая культура и спорт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</si>
  <si>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</si>
  <si>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пенсиям, дополнительное пенсионное обеспечение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</si>
  <si>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</si>
  <si>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</si>
  <si>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</si>
  <si>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</si>
  <si>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</si>
  <si>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Межбюджетные трансферты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</si>
  <si>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</si>
  <si>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</si>
  <si>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</si>
  <si>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</si>
  <si>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</si>
  <si>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</si>
  <si>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</si>
  <si>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Другие вопросы в области культуры, кинематографии </t>
  </si>
  <si>
    <t>Начальник финансового отдела</t>
  </si>
  <si>
    <t>Е.В.Цыбуля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</si>
  <si>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</si>
  <si>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</si>
  <si>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300</t>
  </si>
  <si>
    <t>5940021026</t>
  </si>
  <si>
    <t>0510011016</t>
  </si>
  <si>
    <t>5090010019</t>
  </si>
  <si>
    <t>6590010019</t>
  </si>
  <si>
    <t>5190010019</t>
  </si>
  <si>
    <t>5590022002</t>
  </si>
  <si>
    <t>5120031001</t>
  </si>
  <si>
    <t>Выполнение функций территориальных органов местного самоуправления, похозяйственный учет</t>
  </si>
  <si>
    <t>5140041029</t>
  </si>
  <si>
    <t>5240011030</t>
  </si>
  <si>
    <t>Дорожное хозяйство(дорожные фонды)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</si>
  <si>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</si>
  <si>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</si>
  <si>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Мероприятия в области жилищного хозяйства</t>
  </si>
  <si>
    <t>6440021037</t>
  </si>
  <si>
    <t>5740021039</t>
  </si>
  <si>
    <t>5740021033</t>
  </si>
  <si>
    <t>5740021034</t>
  </si>
  <si>
    <t>5740021035</t>
  </si>
  <si>
    <t>5740021036</t>
  </si>
  <si>
    <t>0210110059</t>
  </si>
  <si>
    <t>0210330059</t>
  </si>
  <si>
    <t>0210550059</t>
  </si>
  <si>
    <t>0210661008</t>
  </si>
  <si>
    <t>0210771008</t>
  </si>
  <si>
    <t>Пенсионное обеспечение</t>
  </si>
  <si>
    <t>6440021005</t>
  </si>
  <si>
    <t>Массовый спорт</t>
  </si>
  <si>
    <t>0410011007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</si>
  <si>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</si>
  <si>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</si>
  <si>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</si>
  <si>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</si>
  <si>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</si>
  <si>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</si>
  <si>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5190260190</t>
  </si>
  <si>
    <t>5150051180</t>
  </si>
  <si>
    <t>Озеленение территории</t>
  </si>
  <si>
    <t>Содержание мест захоронения</t>
  </si>
  <si>
    <t>Молодежная политика</t>
  </si>
  <si>
    <t>0310011010</t>
  </si>
  <si>
    <t>Культура, кинематография</t>
  </si>
  <si>
    <t>Социальное обеспечение и иные выплаты населению</t>
  </si>
  <si>
    <t>администрации Калининского</t>
  </si>
  <si>
    <t>Закупка товаров, работ и услуг для обеспечения государственных (муниципальных) нужд</t>
  </si>
  <si>
    <t xml:space="preserve">Расходы, связанные с вопросами коммунального развития </t>
  </si>
  <si>
    <t>Муниципальная программа Калининского сельского поселения Калининского района "Проведение мероприятий для молодежи"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</si>
  <si>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</si>
  <si>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</si>
  <si>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</si>
  <si>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0210430059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</si>
  <si>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</si>
  <si>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</si>
  <si>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</si>
  <si>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</si>
  <si>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</si>
  <si>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0910231021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</si>
  <si>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</si>
  <si>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</si>
  <si>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Обеспечение деятельности контрольно-счетной палаты</t>
  </si>
  <si>
    <t>Осуществление внутреннего финансового контроля</t>
  </si>
  <si>
    <t>5590032002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</si>
  <si>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</si>
  <si>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</si>
  <si>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</si>
  <si>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</si>
  <si>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>Субсидии бюджетам сельских поселений на обеспечение комплексного развития сельских территорий (ремонт тротуаров)</t>
  </si>
  <si>
    <t>01100l5766</t>
  </si>
  <si>
    <t>01100S2720</t>
  </si>
  <si>
    <t>Другие вопросы в области национальной экономики</t>
  </si>
  <si>
    <t>12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</si>
  <si>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</si>
  <si>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</si>
  <si>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</si>
  <si>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08100S3140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</si>
  <si>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</si>
  <si>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физической культуры и спорта »</t>
  </si>
  <si>
    <t>сельского поселения</t>
  </si>
  <si>
    <t>Калининского района</t>
  </si>
  <si>
    <t>Расходы бюджета по ведомственной структуре расходов бюджета Калининского  сельского поселения Калининского района за 2022 год</t>
  </si>
  <si>
    <t>План на 2022 год</t>
  </si>
  <si>
    <t>Исполнено за  2022 год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</si>
  <si>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</si>
  <si>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</si>
  <si>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</si>
  <si>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</si>
  <si>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</si>
  <si>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(обустройство обьектами инженерной инфраструктуры под компактную жилищную застройку)</t>
  </si>
  <si>
    <t>08100S2640</t>
  </si>
  <si>
    <t>0810011019</t>
  </si>
  <si>
    <t xml:space="preserve">Закупка товаров, работ и услуг для обеспечения государственных (муниципальных) нужд </t>
  </si>
  <si>
    <t xml:space="preserve"> Иные бюджетные ассигнования</t>
  </si>
  <si>
    <t>0210262980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</si>
  <si>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</si>
  <si>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</si>
  <si>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</si>
  <si>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</si>
  <si>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</si>
  <si>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Приложение 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</si>
</sst>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0.00_ ;[Red]\-0.00\ "/>
    <numFmt numFmtId="199" formatCode="0.000_ ;[Red]\-0.000\ "/>
    <numFmt numFmtId="200" formatCode="0.0_ ;[Red]\-0.0\ "/>
    <numFmt numFmtId="201" formatCode="0.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20" fillId="0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right"/>
    </xf>
    <xf numFmtId="192" fontId="23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justify" vertical="top" wrapText="1"/>
    </xf>
    <xf numFmtId="49" fontId="23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justify" vertical="top" wrapText="1"/>
    </xf>
    <xf numFmtId="49" fontId="26" fillId="24" borderId="10" xfId="53" applyNumberFormat="1" applyFont="1" applyFill="1" applyBorder="1" applyAlignment="1" applyProtection="1">
      <alignment horizontal="center" vertical="center"/>
      <protection hidden="1"/>
    </xf>
    <xf numFmtId="192" fontId="23" fillId="0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justify" vertical="top" wrapText="1"/>
    </xf>
    <xf numFmtId="49" fontId="27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right"/>
    </xf>
    <xf numFmtId="0" fontId="27" fillId="24" borderId="10" xfId="0" applyFont="1" applyFill="1" applyBorder="1" applyAlignment="1">
      <alignment/>
    </xf>
    <xf numFmtId="192" fontId="27" fillId="24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192" fontId="21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3" fillId="24" borderId="0" xfId="0" applyNumberFormat="1" applyFont="1" applyFill="1" applyBorder="1" applyAlignment="1">
      <alignment horizontal="right"/>
    </xf>
    <xf numFmtId="192" fontId="23" fillId="24" borderId="0" xfId="0" applyNumberFormat="1" applyFont="1" applyFill="1" applyBorder="1" applyAlignment="1">
      <alignment/>
    </xf>
    <xf numFmtId="192" fontId="23" fillId="24" borderId="10" xfId="0" applyNumberFormat="1" applyFont="1" applyFill="1" applyBorder="1" applyAlignment="1">
      <alignment readingOrder="1"/>
    </xf>
    <xf numFmtId="2" fontId="23" fillId="24" borderId="1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 vertical="top" wrapText="1"/>
    </xf>
    <xf numFmtId="2" fontId="23" fillId="24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zoomScale="60" zoomScalePageLayoutView="0" workbookViewId="0" topLeftCell="A1">
      <selection activeCell="F1" sqref="F1"/>
    </sheetView>
  </sheetViews>
  <sheetFormatPr defaultColWidth="9.140625" defaultRowHeight="12.75"/>
  <cols>
    <col min="1" max="1" width="2.7109375" style="9" customWidth="1"/>
    <col min="2" max="2" width="52.7109375" style="2" customWidth="1"/>
    <col min="3" max="3" width="6.28125" style="9" customWidth="1"/>
    <col min="4" max="4" width="4.8515625" style="9" customWidth="1"/>
    <col min="5" max="5" width="4.28125" style="9" customWidth="1"/>
    <col min="6" max="6" width="12.7109375" style="9" customWidth="1"/>
    <col min="7" max="7" width="4.7109375" style="9" customWidth="1"/>
    <col min="8" max="9" width="12.00390625" style="9" customWidth="1"/>
    <col min="10" max="10" width="9.8515625" style="9" customWidth="1"/>
    <col min="11" max="11" width="11.28125" style="2" customWidth="1"/>
    <col min="12" max="16384" width="9.140625" style="2" customWidth="1"/>
  </cols>
  <sheetData>
    <row r="1" spans="1:10" s="1" customFormat="1" ht="15">
      <c r="A1" s="9"/>
      <c r="C1" s="9"/>
      <c r="D1" s="9"/>
      <c r="E1" s="9"/>
      <c r="F1" s="12" t="s">
        <v>163</v>
      </c>
      <c r="G1" s="9"/>
      <c r="H1" s="9"/>
      <c r="I1" s="9"/>
      <c r="J1" s="9"/>
    </row>
    <row r="2" spans="1:10" s="1" customFormat="1" ht="15">
      <c r="A2" s="9"/>
      <c r="C2" s="9"/>
      <c r="D2" s="9"/>
      <c r="E2" s="9"/>
      <c r="F2" s="13" t="s">
        <v>39</v>
      </c>
      <c r="G2" s="9"/>
      <c r="H2" s="9"/>
      <c r="I2" s="9"/>
      <c r="J2" s="9"/>
    </row>
    <row r="3" spans="1:10" s="1" customFormat="1" ht="15">
      <c r="A3" s="9"/>
      <c r="C3" s="9"/>
      <c r="D3" s="9"/>
      <c r="E3" s="9"/>
      <c r="F3" s="13" t="s">
        <v>0</v>
      </c>
      <c r="G3" s="9"/>
      <c r="H3" s="9"/>
      <c r="I3" s="9"/>
      <c r="J3" s="9"/>
    </row>
    <row r="4" spans="1:10" s="1" customFormat="1" ht="15">
      <c r="A4" s="9"/>
      <c r="C4" s="9"/>
      <c r="D4" s="9"/>
      <c r="E4" s="9"/>
      <c r="F4" s="13" t="s">
        <v>1</v>
      </c>
      <c r="G4" s="9"/>
      <c r="H4" s="9"/>
      <c r="I4" s="9"/>
      <c r="J4" s="9"/>
    </row>
    <row r="5" spans="1:10" s="1" customFormat="1" ht="15" customHeight="1">
      <c r="A5" s="9"/>
      <c r="C5" s="9"/>
      <c r="D5" s="9"/>
      <c r="E5" s="9"/>
      <c r="F5" s="12" t="s">
        <v>38</v>
      </c>
      <c r="G5" s="9"/>
      <c r="H5" s="9"/>
      <c r="I5" s="9"/>
      <c r="J5" s="9"/>
    </row>
    <row r="6" spans="2:10" ht="40.5" customHeight="1">
      <c r="B6" s="46" t="s">
        <v>144</v>
      </c>
      <c r="C6" s="46"/>
      <c r="D6" s="46"/>
      <c r="E6" s="46"/>
      <c r="F6" s="46"/>
      <c r="G6" s="46"/>
      <c r="H6" s="46"/>
      <c r="I6" s="46"/>
      <c r="J6" s="46"/>
    </row>
    <row r="7" spans="3:10" ht="12.75" customHeight="1">
      <c r="C7" s="14"/>
      <c r="D7" s="14"/>
      <c r="F7" s="14"/>
      <c r="G7" s="14"/>
      <c r="J7" s="14" t="s">
        <v>2</v>
      </c>
    </row>
    <row r="8" ht="0.75" customHeight="1"/>
    <row r="9" spans="1:10" ht="47.25" customHeigh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145</v>
      </c>
      <c r="I9" s="10" t="s">
        <v>146</v>
      </c>
      <c r="J9" s="15" t="s">
        <v>10</v>
      </c>
    </row>
    <row r="10" spans="1:11" ht="16.5" customHeight="1">
      <c r="A10" s="17"/>
      <c r="B10" s="17" t="s">
        <v>11</v>
      </c>
      <c r="C10" s="17"/>
      <c r="D10" s="17"/>
      <c r="E10" s="17"/>
      <c r="F10" s="18"/>
      <c r="G10" s="17"/>
      <c r="H10" s="19">
        <f>H16+H48+H53+H57+H72+H102+H106+H127+H131</f>
        <v>190227.2</v>
      </c>
      <c r="I10" s="19">
        <f>I16+I48+I53+I57+I72+I102+I106+I127+I131</f>
        <v>176182.7</v>
      </c>
      <c r="J10" s="19">
        <f aca="true" t="shared" si="0" ref="J10:J73">I10*100/H10</f>
        <v>92.6169864246543</v>
      </c>
      <c r="K10" s="3"/>
    </row>
    <row r="11" spans="1:13" s="4" customFormat="1" ht="30" customHeight="1">
      <c r="A11" s="28">
        <v>1</v>
      </c>
      <c r="B11" s="29" t="s">
        <v>122</v>
      </c>
      <c r="C11" s="30" t="s">
        <v>12</v>
      </c>
      <c r="D11" s="30"/>
      <c r="E11" s="30"/>
      <c r="F11" s="31"/>
      <c r="G11" s="32"/>
      <c r="H11" s="33"/>
      <c r="I11" s="19"/>
      <c r="J11" s="19"/>
      <c r="K11" s="6"/>
      <c r="M11" s="5"/>
    </row>
    <row r="12" spans="1:10" s="4" customFormat="1" ht="28.5" customHeight="1">
      <c r="A12" s="17"/>
      <c r="B12" s="20" t="s">
        <v>96</v>
      </c>
      <c r="C12" s="21" t="s">
        <v>12</v>
      </c>
      <c r="D12" s="21" t="s">
        <v>13</v>
      </c>
      <c r="E12" s="21" t="s">
        <v>14</v>
      </c>
      <c r="F12" s="21"/>
      <c r="G12" s="21"/>
      <c r="H12" s="19">
        <f>H13</f>
        <v>120</v>
      </c>
      <c r="I12" s="19">
        <f>I13</f>
        <v>98.6</v>
      </c>
      <c r="J12" s="19">
        <f t="shared" si="0"/>
        <v>82.16666666666667</v>
      </c>
    </row>
    <row r="13" spans="1:10" s="4" customFormat="1" ht="30.75" customHeight="1">
      <c r="A13" s="17"/>
      <c r="B13" s="20" t="s">
        <v>97</v>
      </c>
      <c r="C13" s="21" t="s">
        <v>12</v>
      </c>
      <c r="D13" s="21" t="s">
        <v>13</v>
      </c>
      <c r="E13" s="21" t="s">
        <v>14</v>
      </c>
      <c r="F13" s="21" t="s">
        <v>68</v>
      </c>
      <c r="G13" s="20"/>
      <c r="H13" s="19">
        <f>H14</f>
        <v>120</v>
      </c>
      <c r="I13" s="19">
        <f>I14</f>
        <v>98.6</v>
      </c>
      <c r="J13" s="19">
        <f t="shared" si="0"/>
        <v>82.16666666666667</v>
      </c>
    </row>
    <row r="14" spans="1:12" s="4" customFormat="1" ht="72" customHeight="1">
      <c r="A14" s="17"/>
      <c r="B14" s="20" t="s">
        <v>46</v>
      </c>
      <c r="C14" s="21" t="s">
        <v>12</v>
      </c>
      <c r="D14" s="21" t="s">
        <v>13</v>
      </c>
      <c r="E14" s="21" t="s">
        <v>14</v>
      </c>
      <c r="F14" s="21" t="s">
        <v>68</v>
      </c>
      <c r="G14" s="21" t="s">
        <v>47</v>
      </c>
      <c r="H14" s="19">
        <f>220-50-50</f>
        <v>120</v>
      </c>
      <c r="I14" s="26">
        <v>98.6</v>
      </c>
      <c r="J14" s="19">
        <f t="shared" si="0"/>
        <v>82.16666666666667</v>
      </c>
      <c r="K14" s="6"/>
      <c r="L14" s="6"/>
    </row>
    <row r="15" spans="1:12" s="4" customFormat="1" ht="38.25" customHeight="1">
      <c r="A15" s="28">
        <v>2</v>
      </c>
      <c r="B15" s="29" t="s">
        <v>123</v>
      </c>
      <c r="C15" s="30">
        <v>992</v>
      </c>
      <c r="D15" s="21"/>
      <c r="E15" s="21"/>
      <c r="F15" s="30"/>
      <c r="G15" s="30"/>
      <c r="H15" s="33"/>
      <c r="I15" s="19"/>
      <c r="J15" s="19"/>
      <c r="K15" s="6"/>
      <c r="L15" s="6"/>
    </row>
    <row r="16" spans="1:10" s="4" customFormat="1" ht="24" customHeight="1">
      <c r="A16" s="17"/>
      <c r="B16" s="20" t="s">
        <v>15</v>
      </c>
      <c r="C16" s="21">
        <v>992</v>
      </c>
      <c r="D16" s="21" t="s">
        <v>13</v>
      </c>
      <c r="E16" s="21" t="s">
        <v>16</v>
      </c>
      <c r="F16" s="21"/>
      <c r="G16" s="21"/>
      <c r="H16" s="19">
        <f>H17+H12+H20+H27+H32+H35</f>
        <v>16253.4</v>
      </c>
      <c r="I16" s="19">
        <f>I17+I12+I20+I27+I32+I35</f>
        <v>15065.900000000001</v>
      </c>
      <c r="J16" s="19">
        <f t="shared" si="0"/>
        <v>92.69383636654486</v>
      </c>
    </row>
    <row r="17" spans="1:10" s="4" customFormat="1" ht="33" customHeight="1">
      <c r="A17" s="17"/>
      <c r="B17" s="20" t="s">
        <v>94</v>
      </c>
      <c r="C17" s="21">
        <v>992</v>
      </c>
      <c r="D17" s="21" t="s">
        <v>13</v>
      </c>
      <c r="E17" s="21" t="s">
        <v>17</v>
      </c>
      <c r="F17" s="21"/>
      <c r="G17" s="21"/>
      <c r="H17" s="19">
        <f>H18</f>
        <v>1218.4</v>
      </c>
      <c r="I17" s="19">
        <f>I18</f>
        <v>1211.3</v>
      </c>
      <c r="J17" s="19">
        <f t="shared" si="0"/>
        <v>99.41726854891661</v>
      </c>
    </row>
    <row r="18" spans="1:10" s="4" customFormat="1" ht="38.25" customHeight="1">
      <c r="A18" s="17"/>
      <c r="B18" s="20" t="s">
        <v>95</v>
      </c>
      <c r="C18" s="21">
        <v>992</v>
      </c>
      <c r="D18" s="21" t="s">
        <v>13</v>
      </c>
      <c r="E18" s="21" t="s">
        <v>17</v>
      </c>
      <c r="F18" s="21" t="s">
        <v>67</v>
      </c>
      <c r="G18" s="21"/>
      <c r="H18" s="19">
        <f>H19</f>
        <v>1218.4</v>
      </c>
      <c r="I18" s="19">
        <f>I19</f>
        <v>1211.3</v>
      </c>
      <c r="J18" s="19">
        <f t="shared" si="0"/>
        <v>99.41726854891661</v>
      </c>
    </row>
    <row r="19" spans="1:10" s="4" customFormat="1" ht="73.5" customHeight="1">
      <c r="A19" s="17"/>
      <c r="B19" s="20" t="s">
        <v>46</v>
      </c>
      <c r="C19" s="21">
        <v>992</v>
      </c>
      <c r="D19" s="21" t="s">
        <v>13</v>
      </c>
      <c r="E19" s="21" t="s">
        <v>17</v>
      </c>
      <c r="F19" s="21" t="s">
        <v>67</v>
      </c>
      <c r="G19" s="21" t="s">
        <v>47</v>
      </c>
      <c r="H19" s="19">
        <f>1080+190-1.6-50</f>
        <v>1218.4</v>
      </c>
      <c r="I19" s="19">
        <v>1211.3</v>
      </c>
      <c r="J19" s="19">
        <f t="shared" si="0"/>
        <v>99.41726854891661</v>
      </c>
    </row>
    <row r="20" spans="1:12" s="4" customFormat="1" ht="26.25" customHeight="1">
      <c r="A20" s="17"/>
      <c r="B20" s="20" t="s">
        <v>98</v>
      </c>
      <c r="C20" s="21">
        <v>992</v>
      </c>
      <c r="D20" s="21" t="s">
        <v>13</v>
      </c>
      <c r="E20" s="21" t="s">
        <v>18</v>
      </c>
      <c r="F20" s="21"/>
      <c r="G20" s="21"/>
      <c r="H20" s="19">
        <f>H21+H25</f>
        <v>7770.5</v>
      </c>
      <c r="I20" s="40">
        <f>I21+I25</f>
        <v>7591.5</v>
      </c>
      <c r="J20" s="40">
        <f t="shared" si="0"/>
        <v>97.6964159320507</v>
      </c>
      <c r="K20" s="7"/>
      <c r="L20" s="7"/>
    </row>
    <row r="21" spans="1:10" s="4" customFormat="1" ht="20.25" customHeight="1">
      <c r="A21" s="17"/>
      <c r="B21" s="20" t="s">
        <v>99</v>
      </c>
      <c r="C21" s="21">
        <v>992</v>
      </c>
      <c r="D21" s="21" t="s">
        <v>13</v>
      </c>
      <c r="E21" s="21" t="s">
        <v>18</v>
      </c>
      <c r="F21" s="21" t="s">
        <v>69</v>
      </c>
      <c r="G21" s="21"/>
      <c r="H21" s="19">
        <f>H22+H23+H24</f>
        <v>7762.9</v>
      </c>
      <c r="I21" s="19">
        <f>I22+I23+I24</f>
        <v>7583.9</v>
      </c>
      <c r="J21" s="19">
        <f t="shared" si="0"/>
        <v>97.69416068737199</v>
      </c>
    </row>
    <row r="22" spans="1:10" s="4" customFormat="1" ht="71.25" customHeight="1">
      <c r="A22" s="17"/>
      <c r="B22" s="20" t="s">
        <v>46</v>
      </c>
      <c r="C22" s="21">
        <v>992</v>
      </c>
      <c r="D22" s="21" t="s">
        <v>13</v>
      </c>
      <c r="E22" s="21" t="s">
        <v>18</v>
      </c>
      <c r="F22" s="21" t="s">
        <v>69</v>
      </c>
      <c r="G22" s="21" t="s">
        <v>47</v>
      </c>
      <c r="H22" s="19">
        <f>5600+1625+1120-136.5-500</f>
        <v>7708.5</v>
      </c>
      <c r="I22" s="19">
        <v>7541</v>
      </c>
      <c r="J22" s="19">
        <f t="shared" si="0"/>
        <v>97.8270740092106</v>
      </c>
    </row>
    <row r="23" spans="1:10" s="4" customFormat="1" ht="32.25" customHeight="1">
      <c r="A23" s="17"/>
      <c r="B23" s="20" t="s">
        <v>109</v>
      </c>
      <c r="C23" s="21">
        <v>992</v>
      </c>
      <c r="D23" s="21" t="s">
        <v>13</v>
      </c>
      <c r="E23" s="21" t="s">
        <v>18</v>
      </c>
      <c r="F23" s="21" t="s">
        <v>69</v>
      </c>
      <c r="G23" s="21" t="s">
        <v>48</v>
      </c>
      <c r="H23" s="19">
        <f>26.4+11</f>
        <v>37.4</v>
      </c>
      <c r="I23" s="19">
        <v>26</v>
      </c>
      <c r="J23" s="19">
        <f t="shared" si="0"/>
        <v>69.5187165775401</v>
      </c>
    </row>
    <row r="24" spans="1:10" s="4" customFormat="1" ht="15" customHeight="1">
      <c r="A24" s="17"/>
      <c r="B24" s="20" t="s">
        <v>49</v>
      </c>
      <c r="C24" s="21">
        <v>992</v>
      </c>
      <c r="D24" s="21" t="s">
        <v>13</v>
      </c>
      <c r="E24" s="21" t="s">
        <v>18</v>
      </c>
      <c r="F24" s="21" t="s">
        <v>69</v>
      </c>
      <c r="G24" s="21" t="s">
        <v>50</v>
      </c>
      <c r="H24" s="19">
        <f>18-1</f>
        <v>17</v>
      </c>
      <c r="I24" s="19">
        <v>16.9</v>
      </c>
      <c r="J24" s="19">
        <f t="shared" si="0"/>
        <v>99.41176470588233</v>
      </c>
    </row>
    <row r="25" spans="1:10" s="4" customFormat="1" ht="35.25" customHeight="1">
      <c r="A25" s="17"/>
      <c r="B25" s="20" t="s">
        <v>42</v>
      </c>
      <c r="C25" s="21">
        <v>992</v>
      </c>
      <c r="D25" s="21" t="s">
        <v>13</v>
      </c>
      <c r="E25" s="21" t="s">
        <v>18</v>
      </c>
      <c r="F25" s="21" t="s">
        <v>100</v>
      </c>
      <c r="G25" s="21"/>
      <c r="H25" s="19">
        <f>H26</f>
        <v>7.6</v>
      </c>
      <c r="I25" s="19">
        <f>I26</f>
        <v>7.6</v>
      </c>
      <c r="J25" s="19">
        <f t="shared" si="0"/>
        <v>100</v>
      </c>
    </row>
    <row r="26" spans="1:10" s="4" customFormat="1" ht="28.5" customHeight="1">
      <c r="A26" s="17"/>
      <c r="B26" s="20" t="s">
        <v>109</v>
      </c>
      <c r="C26" s="21">
        <v>992</v>
      </c>
      <c r="D26" s="21" t="s">
        <v>13</v>
      </c>
      <c r="E26" s="21" t="s">
        <v>18</v>
      </c>
      <c r="F26" s="21" t="s">
        <v>100</v>
      </c>
      <c r="G26" s="21" t="s">
        <v>48</v>
      </c>
      <c r="H26" s="19">
        <v>7.6</v>
      </c>
      <c r="I26" s="19">
        <v>7.6</v>
      </c>
      <c r="J26" s="19">
        <f t="shared" si="0"/>
        <v>100</v>
      </c>
    </row>
    <row r="27" spans="1:10" s="4" customFormat="1" ht="45" customHeight="1">
      <c r="A27" s="17"/>
      <c r="B27" s="20" t="s">
        <v>44</v>
      </c>
      <c r="C27" s="21">
        <v>992</v>
      </c>
      <c r="D27" s="21" t="s">
        <v>13</v>
      </c>
      <c r="E27" s="21" t="s">
        <v>26</v>
      </c>
      <c r="F27" s="21"/>
      <c r="G27" s="21"/>
      <c r="H27" s="19">
        <f>H28+H30</f>
        <v>546</v>
      </c>
      <c r="I27" s="19">
        <f>I28+I30</f>
        <v>546</v>
      </c>
      <c r="J27" s="19">
        <f t="shared" si="0"/>
        <v>100</v>
      </c>
    </row>
    <row r="28" spans="1:10" s="4" customFormat="1" ht="21" customHeight="1">
      <c r="A28" s="17"/>
      <c r="B28" s="20" t="s">
        <v>124</v>
      </c>
      <c r="C28" s="21">
        <v>992</v>
      </c>
      <c r="D28" s="21" t="s">
        <v>13</v>
      </c>
      <c r="E28" s="21" t="s">
        <v>26</v>
      </c>
      <c r="F28" s="21" t="s">
        <v>70</v>
      </c>
      <c r="G28" s="21"/>
      <c r="H28" s="19">
        <f>H29</f>
        <v>273</v>
      </c>
      <c r="I28" s="19">
        <f>I29</f>
        <v>273</v>
      </c>
      <c r="J28" s="19">
        <f t="shared" si="0"/>
        <v>100</v>
      </c>
    </row>
    <row r="29" spans="1:10" s="4" customFormat="1" ht="21.75" customHeight="1">
      <c r="A29" s="17"/>
      <c r="B29" s="20" t="s">
        <v>51</v>
      </c>
      <c r="C29" s="21">
        <v>992</v>
      </c>
      <c r="D29" s="21" t="s">
        <v>13</v>
      </c>
      <c r="E29" s="21" t="s">
        <v>26</v>
      </c>
      <c r="F29" s="21" t="s">
        <v>70</v>
      </c>
      <c r="G29" s="21" t="s">
        <v>52</v>
      </c>
      <c r="H29" s="19">
        <f>438-165</f>
        <v>273</v>
      </c>
      <c r="I29" s="19">
        <f>438-165</f>
        <v>273</v>
      </c>
      <c r="J29" s="19">
        <f t="shared" si="0"/>
        <v>100</v>
      </c>
    </row>
    <row r="30" spans="1:10" s="4" customFormat="1" ht="14.25" customHeight="1">
      <c r="A30" s="17"/>
      <c r="B30" s="20" t="s">
        <v>125</v>
      </c>
      <c r="C30" s="21">
        <v>992</v>
      </c>
      <c r="D30" s="21" t="s">
        <v>13</v>
      </c>
      <c r="E30" s="21" t="s">
        <v>26</v>
      </c>
      <c r="F30" s="21" t="s">
        <v>126</v>
      </c>
      <c r="G30" s="21"/>
      <c r="H30" s="19">
        <f>H31</f>
        <v>273</v>
      </c>
      <c r="I30" s="19">
        <f>I31</f>
        <v>273</v>
      </c>
      <c r="J30" s="19">
        <f t="shared" si="0"/>
        <v>100</v>
      </c>
    </row>
    <row r="31" spans="1:10" s="4" customFormat="1" ht="18" customHeight="1">
      <c r="A31" s="17"/>
      <c r="B31" s="20" t="s">
        <v>51</v>
      </c>
      <c r="C31" s="21">
        <v>992</v>
      </c>
      <c r="D31" s="21" t="s">
        <v>13</v>
      </c>
      <c r="E31" s="21" t="s">
        <v>26</v>
      </c>
      <c r="F31" s="21" t="s">
        <v>126</v>
      </c>
      <c r="G31" s="21" t="s">
        <v>52</v>
      </c>
      <c r="H31" s="19">
        <v>273</v>
      </c>
      <c r="I31" s="19">
        <v>273</v>
      </c>
      <c r="J31" s="19">
        <f t="shared" si="0"/>
        <v>100</v>
      </c>
    </row>
    <row r="32" spans="1:10" s="8" customFormat="1" ht="21.75" customHeight="1">
      <c r="A32" s="17"/>
      <c r="B32" s="20" t="s">
        <v>41</v>
      </c>
      <c r="C32" s="21">
        <v>992</v>
      </c>
      <c r="D32" s="21" t="s">
        <v>13</v>
      </c>
      <c r="E32" s="21" t="s">
        <v>19</v>
      </c>
      <c r="F32" s="21"/>
      <c r="G32" s="21"/>
      <c r="H32" s="19">
        <f>H33</f>
        <v>600</v>
      </c>
      <c r="I32" s="19">
        <f>I33</f>
        <v>0</v>
      </c>
      <c r="J32" s="19">
        <f t="shared" si="0"/>
        <v>0</v>
      </c>
    </row>
    <row r="33" spans="1:10" s="8" customFormat="1" ht="37.5" customHeight="1">
      <c r="A33" s="17"/>
      <c r="B33" s="20" t="s">
        <v>53</v>
      </c>
      <c r="C33" s="21">
        <v>992</v>
      </c>
      <c r="D33" s="21" t="s">
        <v>13</v>
      </c>
      <c r="E33" s="21" t="s">
        <v>19</v>
      </c>
      <c r="F33" s="21" t="s">
        <v>71</v>
      </c>
      <c r="G33" s="21"/>
      <c r="H33" s="19">
        <f>H34</f>
        <v>600</v>
      </c>
      <c r="I33" s="19">
        <f>I34</f>
        <v>0</v>
      </c>
      <c r="J33" s="19">
        <f t="shared" si="0"/>
        <v>0</v>
      </c>
    </row>
    <row r="34" spans="1:10" s="8" customFormat="1" ht="27.75" customHeight="1">
      <c r="A34" s="17"/>
      <c r="B34" s="20" t="s">
        <v>49</v>
      </c>
      <c r="C34" s="21">
        <v>992</v>
      </c>
      <c r="D34" s="21" t="s">
        <v>13</v>
      </c>
      <c r="E34" s="21" t="s">
        <v>19</v>
      </c>
      <c r="F34" s="21" t="s">
        <v>71</v>
      </c>
      <c r="G34" s="21" t="s">
        <v>50</v>
      </c>
      <c r="H34" s="19">
        <f>100+500</f>
        <v>600</v>
      </c>
      <c r="I34" s="19">
        <v>0</v>
      </c>
      <c r="J34" s="19">
        <f t="shared" si="0"/>
        <v>0</v>
      </c>
    </row>
    <row r="35" spans="1:10" s="4" customFormat="1" ht="18" customHeight="1">
      <c r="A35" s="17"/>
      <c r="B35" s="20" t="s">
        <v>54</v>
      </c>
      <c r="C35" s="21">
        <v>992</v>
      </c>
      <c r="D35" s="21" t="s">
        <v>13</v>
      </c>
      <c r="E35" s="21" t="s">
        <v>40</v>
      </c>
      <c r="F35" s="21"/>
      <c r="G35" s="21"/>
      <c r="H35" s="19">
        <f>H36+H38+H40</f>
        <v>5998.5</v>
      </c>
      <c r="I35" s="19">
        <f>I36+I38+I40</f>
        <v>5618.500000000001</v>
      </c>
      <c r="J35" s="19">
        <f t="shared" si="0"/>
        <v>93.66508293740104</v>
      </c>
    </row>
    <row r="36" spans="1:10" s="4" customFormat="1" ht="36" customHeight="1">
      <c r="A36" s="17"/>
      <c r="B36" s="20" t="s">
        <v>72</v>
      </c>
      <c r="C36" s="21">
        <v>992</v>
      </c>
      <c r="D36" s="21" t="s">
        <v>13</v>
      </c>
      <c r="E36" s="21" t="s">
        <v>40</v>
      </c>
      <c r="F36" s="21" t="s">
        <v>73</v>
      </c>
      <c r="G36" s="21"/>
      <c r="H36" s="19">
        <f>H37</f>
        <v>827</v>
      </c>
      <c r="I36" s="19">
        <f>I37</f>
        <v>815.8</v>
      </c>
      <c r="J36" s="19">
        <f t="shared" si="0"/>
        <v>98.64570737605804</v>
      </c>
    </row>
    <row r="37" spans="1:10" s="4" customFormat="1" ht="33" customHeight="1">
      <c r="A37" s="17"/>
      <c r="B37" s="20" t="s">
        <v>109</v>
      </c>
      <c r="C37" s="21">
        <v>992</v>
      </c>
      <c r="D37" s="21" t="s">
        <v>13</v>
      </c>
      <c r="E37" s="21" t="s">
        <v>40</v>
      </c>
      <c r="F37" s="21" t="s">
        <v>73</v>
      </c>
      <c r="G37" s="21" t="s">
        <v>48</v>
      </c>
      <c r="H37" s="19">
        <f>852-15-10</f>
        <v>827</v>
      </c>
      <c r="I37" s="19">
        <v>815.8</v>
      </c>
      <c r="J37" s="19">
        <f t="shared" si="0"/>
        <v>98.64570737605804</v>
      </c>
    </row>
    <row r="38" spans="1:10" s="4" customFormat="1" ht="42.75" customHeight="1">
      <c r="A38" s="17"/>
      <c r="B38" s="20" t="s">
        <v>62</v>
      </c>
      <c r="C38" s="21">
        <v>992</v>
      </c>
      <c r="D38" s="21" t="s">
        <v>13</v>
      </c>
      <c r="E38" s="21" t="s">
        <v>40</v>
      </c>
      <c r="F38" s="21" t="s">
        <v>65</v>
      </c>
      <c r="G38" s="21"/>
      <c r="H38" s="19">
        <f>H39</f>
        <v>1.5</v>
      </c>
      <c r="I38" s="19">
        <f>I39</f>
        <v>1.5</v>
      </c>
      <c r="J38" s="19">
        <f t="shared" si="0"/>
        <v>100</v>
      </c>
    </row>
    <row r="39" spans="1:10" s="4" customFormat="1" ht="37.5" customHeight="1">
      <c r="A39" s="17"/>
      <c r="B39" s="20" t="s">
        <v>109</v>
      </c>
      <c r="C39" s="21">
        <v>992</v>
      </c>
      <c r="D39" s="21" t="s">
        <v>13</v>
      </c>
      <c r="E39" s="21" t="s">
        <v>40</v>
      </c>
      <c r="F39" s="21" t="s">
        <v>65</v>
      </c>
      <c r="G39" s="21" t="s">
        <v>48</v>
      </c>
      <c r="H39" s="19">
        <f>10-8.5</f>
        <v>1.5</v>
      </c>
      <c r="I39" s="19">
        <v>1.5</v>
      </c>
      <c r="J39" s="19">
        <f t="shared" si="0"/>
        <v>100</v>
      </c>
    </row>
    <row r="40" spans="1:10" s="4" customFormat="1" ht="72" customHeight="1">
      <c r="A40" s="17"/>
      <c r="B40" s="20" t="s">
        <v>147</v>
      </c>
      <c r="C40" s="21">
        <v>992</v>
      </c>
      <c r="D40" s="21" t="s">
        <v>13</v>
      </c>
      <c r="E40" s="21" t="s">
        <v>40</v>
      </c>
      <c r="F40" s="21"/>
      <c r="G40" s="21"/>
      <c r="H40" s="19">
        <f>H42+H43+H44</f>
        <v>5170</v>
      </c>
      <c r="I40" s="19">
        <f>I42+I43+I44</f>
        <v>4801.200000000001</v>
      </c>
      <c r="J40" s="19">
        <f t="shared" si="0"/>
        <v>92.86653771760156</v>
      </c>
    </row>
    <row r="41" spans="1:10" s="4" customFormat="1" ht="72.75" customHeight="1" hidden="1">
      <c r="A41" s="17"/>
      <c r="B41" s="20" t="s">
        <v>127</v>
      </c>
      <c r="C41" s="21">
        <v>992</v>
      </c>
      <c r="D41" s="21" t="s">
        <v>13</v>
      </c>
      <c r="E41" s="21" t="s">
        <v>40</v>
      </c>
      <c r="F41" s="21" t="s">
        <v>66</v>
      </c>
      <c r="G41" s="21"/>
      <c r="H41" s="19">
        <f>H42+H43</f>
        <v>2860</v>
      </c>
      <c r="I41" s="19"/>
      <c r="J41" s="19">
        <f t="shared" si="0"/>
        <v>0</v>
      </c>
    </row>
    <row r="42" spans="1:10" s="4" customFormat="1" ht="36" customHeight="1">
      <c r="A42" s="17"/>
      <c r="B42" s="20" t="s">
        <v>109</v>
      </c>
      <c r="C42" s="21">
        <v>992</v>
      </c>
      <c r="D42" s="21" t="s">
        <v>13</v>
      </c>
      <c r="E42" s="21" t="s">
        <v>40</v>
      </c>
      <c r="F42" s="21" t="s">
        <v>66</v>
      </c>
      <c r="G42" s="21" t="s">
        <v>48</v>
      </c>
      <c r="H42" s="19">
        <f>2600-439+330</f>
        <v>2491</v>
      </c>
      <c r="I42" s="19">
        <v>2132.1</v>
      </c>
      <c r="J42" s="19">
        <f t="shared" si="0"/>
        <v>85.59213167402649</v>
      </c>
    </row>
    <row r="43" spans="1:10" s="8" customFormat="1" ht="20.25" customHeight="1">
      <c r="A43" s="17"/>
      <c r="B43" s="20" t="s">
        <v>49</v>
      </c>
      <c r="C43" s="21">
        <v>992</v>
      </c>
      <c r="D43" s="21" t="s">
        <v>13</v>
      </c>
      <c r="E43" s="21" t="s">
        <v>40</v>
      </c>
      <c r="F43" s="21" t="s">
        <v>66</v>
      </c>
      <c r="G43" s="21" t="s">
        <v>50</v>
      </c>
      <c r="H43" s="19">
        <f>439-70</f>
        <v>369</v>
      </c>
      <c r="I43" s="19">
        <v>365.4</v>
      </c>
      <c r="J43" s="19">
        <f t="shared" si="0"/>
        <v>99.02439024390245</v>
      </c>
    </row>
    <row r="44" spans="1:10" s="4" customFormat="1" ht="68.25" customHeight="1">
      <c r="A44" s="17"/>
      <c r="B44" s="20" t="s">
        <v>119</v>
      </c>
      <c r="C44" s="21">
        <v>992</v>
      </c>
      <c r="D44" s="21" t="s">
        <v>13</v>
      </c>
      <c r="E44" s="21" t="s">
        <v>40</v>
      </c>
      <c r="F44" s="21" t="s">
        <v>120</v>
      </c>
      <c r="G44" s="21"/>
      <c r="H44" s="19">
        <f>H45+H46+H47</f>
        <v>2310</v>
      </c>
      <c r="I44" s="19">
        <f>I45+I46+I47</f>
        <v>2303.7000000000003</v>
      </c>
      <c r="J44" s="19">
        <f t="shared" si="0"/>
        <v>99.72727272727273</v>
      </c>
    </row>
    <row r="45" spans="1:10" s="4" customFormat="1" ht="71.25" customHeight="1">
      <c r="A45" s="17"/>
      <c r="B45" s="20" t="s">
        <v>46</v>
      </c>
      <c r="C45" s="21">
        <v>992</v>
      </c>
      <c r="D45" s="21" t="s">
        <v>13</v>
      </c>
      <c r="E45" s="21" t="s">
        <v>40</v>
      </c>
      <c r="F45" s="21" t="s">
        <v>120</v>
      </c>
      <c r="G45" s="21" t="s">
        <v>47</v>
      </c>
      <c r="H45" s="19">
        <f>1570+475+105+30</f>
        <v>2180</v>
      </c>
      <c r="I45" s="19">
        <v>2173.8</v>
      </c>
      <c r="J45" s="19">
        <f t="shared" si="0"/>
        <v>99.71559633027525</v>
      </c>
    </row>
    <row r="46" spans="1:10" s="4" customFormat="1" ht="33.75" customHeight="1">
      <c r="A46" s="17"/>
      <c r="B46" s="20" t="s">
        <v>109</v>
      </c>
      <c r="C46" s="21">
        <v>992</v>
      </c>
      <c r="D46" s="21" t="s">
        <v>13</v>
      </c>
      <c r="E46" s="21" t="s">
        <v>40</v>
      </c>
      <c r="F46" s="21" t="s">
        <v>120</v>
      </c>
      <c r="G46" s="21" t="s">
        <v>48</v>
      </c>
      <c r="H46" s="19">
        <f>305-105-70</f>
        <v>130</v>
      </c>
      <c r="I46" s="19">
        <v>129.9</v>
      </c>
      <c r="J46" s="19">
        <f t="shared" si="0"/>
        <v>99.92307692307692</v>
      </c>
    </row>
    <row r="47" spans="1:10" s="4" customFormat="1" ht="24" customHeight="1" hidden="1">
      <c r="A47" s="17"/>
      <c r="B47" s="20" t="s">
        <v>49</v>
      </c>
      <c r="C47" s="21">
        <v>992</v>
      </c>
      <c r="D47" s="21" t="s">
        <v>13</v>
      </c>
      <c r="E47" s="21" t="s">
        <v>40</v>
      </c>
      <c r="F47" s="21" t="s">
        <v>120</v>
      </c>
      <c r="G47" s="21" t="s">
        <v>50</v>
      </c>
      <c r="H47" s="19">
        <f>20-20</f>
        <v>0</v>
      </c>
      <c r="I47" s="19">
        <v>0</v>
      </c>
      <c r="J47" s="19" t="e">
        <f t="shared" si="0"/>
        <v>#DIV/0!</v>
      </c>
    </row>
    <row r="48" spans="1:10" s="4" customFormat="1" ht="19.5" customHeight="1">
      <c r="A48" s="17"/>
      <c r="B48" s="20" t="s">
        <v>20</v>
      </c>
      <c r="C48" s="21">
        <v>992</v>
      </c>
      <c r="D48" s="21" t="s">
        <v>17</v>
      </c>
      <c r="E48" s="21" t="s">
        <v>16</v>
      </c>
      <c r="F48" s="22"/>
      <c r="G48" s="22"/>
      <c r="H48" s="19">
        <f>H49</f>
        <v>779.5</v>
      </c>
      <c r="I48" s="19">
        <f>I49</f>
        <v>779.5</v>
      </c>
      <c r="J48" s="19">
        <f t="shared" si="0"/>
        <v>100</v>
      </c>
    </row>
    <row r="49" spans="1:10" s="4" customFormat="1" ht="21" customHeight="1">
      <c r="A49" s="17"/>
      <c r="B49" s="20" t="s">
        <v>55</v>
      </c>
      <c r="C49" s="21">
        <v>992</v>
      </c>
      <c r="D49" s="21" t="s">
        <v>17</v>
      </c>
      <c r="E49" s="21" t="s">
        <v>14</v>
      </c>
      <c r="F49" s="22"/>
      <c r="G49" s="22"/>
      <c r="H49" s="19">
        <f>H50</f>
        <v>779.5</v>
      </c>
      <c r="I49" s="19">
        <f>I50</f>
        <v>779.5</v>
      </c>
      <c r="J49" s="19">
        <f t="shared" si="0"/>
        <v>100</v>
      </c>
    </row>
    <row r="50" spans="1:10" s="4" customFormat="1" ht="34.5" customHeight="1">
      <c r="A50" s="17"/>
      <c r="B50" s="20" t="s">
        <v>56</v>
      </c>
      <c r="C50" s="21">
        <v>992</v>
      </c>
      <c r="D50" s="21" t="s">
        <v>17</v>
      </c>
      <c r="E50" s="21" t="s">
        <v>14</v>
      </c>
      <c r="F50" s="21" t="s">
        <v>101</v>
      </c>
      <c r="G50" s="22"/>
      <c r="H50" s="19">
        <f>H51+H52</f>
        <v>779.5</v>
      </c>
      <c r="I50" s="19">
        <f>I51+I52</f>
        <v>779.5</v>
      </c>
      <c r="J50" s="19">
        <f t="shared" si="0"/>
        <v>100</v>
      </c>
    </row>
    <row r="51" spans="1:10" s="4" customFormat="1" ht="72" customHeight="1">
      <c r="A51" s="17"/>
      <c r="B51" s="20" t="s">
        <v>46</v>
      </c>
      <c r="C51" s="21">
        <v>992</v>
      </c>
      <c r="D51" s="21" t="s">
        <v>17</v>
      </c>
      <c r="E51" s="21" t="s">
        <v>14</v>
      </c>
      <c r="F51" s="21" t="s">
        <v>101</v>
      </c>
      <c r="G51" s="21">
        <v>100</v>
      </c>
      <c r="H51" s="19">
        <f>741.9-30-3.8+4+41.4-10-7.5</f>
        <v>736</v>
      </c>
      <c r="I51" s="19">
        <v>736</v>
      </c>
      <c r="J51" s="19">
        <f t="shared" si="0"/>
        <v>100</v>
      </c>
    </row>
    <row r="52" spans="1:10" s="4" customFormat="1" ht="29.25" customHeight="1">
      <c r="A52" s="17"/>
      <c r="B52" s="20" t="s">
        <v>109</v>
      </c>
      <c r="C52" s="21">
        <v>992</v>
      </c>
      <c r="D52" s="21" t="s">
        <v>17</v>
      </c>
      <c r="E52" s="21" t="s">
        <v>14</v>
      </c>
      <c r="F52" s="21" t="s">
        <v>101</v>
      </c>
      <c r="G52" s="21">
        <v>200</v>
      </c>
      <c r="H52" s="19">
        <f>30-4+10+7.5</f>
        <v>43.5</v>
      </c>
      <c r="I52" s="19">
        <v>43.5</v>
      </c>
      <c r="J52" s="19">
        <f t="shared" si="0"/>
        <v>100</v>
      </c>
    </row>
    <row r="53" spans="1:10" s="4" customFormat="1" ht="27" customHeight="1">
      <c r="A53" s="17"/>
      <c r="B53" s="20" t="s">
        <v>21</v>
      </c>
      <c r="C53" s="21">
        <v>992</v>
      </c>
      <c r="D53" s="21" t="s">
        <v>14</v>
      </c>
      <c r="E53" s="21" t="s">
        <v>16</v>
      </c>
      <c r="F53" s="22"/>
      <c r="G53" s="21"/>
      <c r="H53" s="19">
        <f aca="true" t="shared" si="1" ref="H53:I55">H54</f>
        <v>80</v>
      </c>
      <c r="I53" s="19">
        <f t="shared" si="1"/>
        <v>70.3</v>
      </c>
      <c r="J53" s="19">
        <f t="shared" si="0"/>
        <v>87.875</v>
      </c>
    </row>
    <row r="54" spans="1:10" s="4" customFormat="1" ht="29.25" customHeight="1">
      <c r="A54" s="17"/>
      <c r="B54" s="20" t="s">
        <v>128</v>
      </c>
      <c r="C54" s="21">
        <v>992</v>
      </c>
      <c r="D54" s="21" t="s">
        <v>14</v>
      </c>
      <c r="E54" s="21" t="s">
        <v>24</v>
      </c>
      <c r="F54" s="21"/>
      <c r="G54" s="21"/>
      <c r="H54" s="19">
        <f t="shared" si="1"/>
        <v>80</v>
      </c>
      <c r="I54" s="19">
        <f t="shared" si="1"/>
        <v>70.3</v>
      </c>
      <c r="J54" s="19">
        <f t="shared" si="0"/>
        <v>87.875</v>
      </c>
    </row>
    <row r="55" spans="1:10" s="4" customFormat="1" ht="47.25" customHeight="1">
      <c r="A55" s="17"/>
      <c r="B55" s="20" t="s">
        <v>128</v>
      </c>
      <c r="C55" s="21">
        <v>992</v>
      </c>
      <c r="D55" s="21" t="s">
        <v>14</v>
      </c>
      <c r="E55" s="21" t="s">
        <v>24</v>
      </c>
      <c r="F55" s="21" t="s">
        <v>74</v>
      </c>
      <c r="G55" s="21"/>
      <c r="H55" s="19">
        <f t="shared" si="1"/>
        <v>80</v>
      </c>
      <c r="I55" s="19">
        <f t="shared" si="1"/>
        <v>70.3</v>
      </c>
      <c r="J55" s="19">
        <f t="shared" si="0"/>
        <v>87.875</v>
      </c>
    </row>
    <row r="56" spans="1:10" s="4" customFormat="1" ht="31.5" customHeight="1">
      <c r="A56" s="17"/>
      <c r="B56" s="20" t="s">
        <v>109</v>
      </c>
      <c r="C56" s="21">
        <v>992</v>
      </c>
      <c r="D56" s="21" t="s">
        <v>14</v>
      </c>
      <c r="E56" s="21" t="s">
        <v>24</v>
      </c>
      <c r="F56" s="21" t="s">
        <v>74</v>
      </c>
      <c r="G56" s="21">
        <v>200</v>
      </c>
      <c r="H56" s="19">
        <f>100-20</f>
        <v>80</v>
      </c>
      <c r="I56" s="19">
        <v>70.3</v>
      </c>
      <c r="J56" s="19">
        <f t="shared" si="0"/>
        <v>87.875</v>
      </c>
    </row>
    <row r="57" spans="1:10" s="4" customFormat="1" ht="18" customHeight="1">
      <c r="A57" s="17"/>
      <c r="B57" s="23" t="s">
        <v>25</v>
      </c>
      <c r="C57" s="21">
        <v>992</v>
      </c>
      <c r="D57" s="21" t="s">
        <v>18</v>
      </c>
      <c r="E57" s="21" t="s">
        <v>16</v>
      </c>
      <c r="F57" s="21"/>
      <c r="G57" s="21"/>
      <c r="H57" s="19">
        <f>H58+H67</f>
        <v>9998.900000000001</v>
      </c>
      <c r="I57" s="19">
        <f>I58+I67</f>
        <v>9490.3</v>
      </c>
      <c r="J57" s="19">
        <f t="shared" si="0"/>
        <v>94.9134404784526</v>
      </c>
    </row>
    <row r="58" spans="1:10" s="4" customFormat="1" ht="18" customHeight="1">
      <c r="A58" s="17"/>
      <c r="B58" s="20" t="s">
        <v>75</v>
      </c>
      <c r="C58" s="21">
        <v>992</v>
      </c>
      <c r="D58" s="21" t="s">
        <v>18</v>
      </c>
      <c r="E58" s="21" t="s">
        <v>23</v>
      </c>
      <c r="F58" s="21"/>
      <c r="G58" s="21"/>
      <c r="H58" s="19">
        <f>H59+H61+H63+H65</f>
        <v>9994.100000000002</v>
      </c>
      <c r="I58" s="19">
        <f>I59+I61+I63+I65</f>
        <v>9485.5</v>
      </c>
      <c r="J58" s="19">
        <f t="shared" si="0"/>
        <v>94.9109974885182</v>
      </c>
    </row>
    <row r="59" spans="1:10" s="4" customFormat="1" ht="62.25" customHeight="1">
      <c r="A59" s="17"/>
      <c r="B59" s="20" t="s">
        <v>76</v>
      </c>
      <c r="C59" s="21">
        <v>992</v>
      </c>
      <c r="D59" s="21" t="s">
        <v>18</v>
      </c>
      <c r="E59" s="21" t="s">
        <v>23</v>
      </c>
      <c r="F59" s="21" t="s">
        <v>77</v>
      </c>
      <c r="G59" s="21"/>
      <c r="H59" s="19">
        <f>H60</f>
        <v>6876.200000000001</v>
      </c>
      <c r="I59" s="19">
        <f>I60</f>
        <v>6445</v>
      </c>
      <c r="J59" s="19">
        <f t="shared" si="0"/>
        <v>93.72909455804077</v>
      </c>
    </row>
    <row r="60" spans="1:10" s="4" customFormat="1" ht="39.75" customHeight="1">
      <c r="A60" s="17"/>
      <c r="B60" s="20" t="s">
        <v>109</v>
      </c>
      <c r="C60" s="21">
        <v>992</v>
      </c>
      <c r="D60" s="21" t="s">
        <v>18</v>
      </c>
      <c r="E60" s="21" t="s">
        <v>23</v>
      </c>
      <c r="F60" s="21" t="s">
        <v>77</v>
      </c>
      <c r="G60" s="21" t="s">
        <v>48</v>
      </c>
      <c r="H60" s="19">
        <f>6100-5+322.5-27.4+212.9+108.6+164.6</f>
        <v>6876.200000000001</v>
      </c>
      <c r="I60" s="19">
        <v>6445</v>
      </c>
      <c r="J60" s="19">
        <f t="shared" si="0"/>
        <v>93.72909455804077</v>
      </c>
    </row>
    <row r="61" spans="1:10" s="4" customFormat="1" ht="66" customHeight="1">
      <c r="A61" s="17"/>
      <c r="B61" s="20" t="s">
        <v>129</v>
      </c>
      <c r="C61" s="21">
        <v>992</v>
      </c>
      <c r="D61" s="21" t="s">
        <v>18</v>
      </c>
      <c r="E61" s="21" t="s">
        <v>23</v>
      </c>
      <c r="F61" s="21" t="s">
        <v>130</v>
      </c>
      <c r="G61" s="21"/>
      <c r="H61" s="19">
        <f>H62</f>
        <v>811.4000000000004</v>
      </c>
      <c r="I61" s="19">
        <f>I62</f>
        <v>811.4</v>
      </c>
      <c r="J61" s="19">
        <f t="shared" si="0"/>
        <v>99.99999999999994</v>
      </c>
    </row>
    <row r="62" spans="1:10" s="4" customFormat="1" ht="30.75" customHeight="1">
      <c r="A62" s="17"/>
      <c r="B62" s="20" t="s">
        <v>109</v>
      </c>
      <c r="C62" s="21">
        <v>992</v>
      </c>
      <c r="D62" s="21" t="s">
        <v>18</v>
      </c>
      <c r="E62" s="21" t="s">
        <v>23</v>
      </c>
      <c r="F62" s="21" t="s">
        <v>130</v>
      </c>
      <c r="G62" s="21" t="s">
        <v>48</v>
      </c>
      <c r="H62" s="19">
        <f>941.3+400+5+2230.3+27.4-484.6-2143.4-164.6</f>
        <v>811.4000000000004</v>
      </c>
      <c r="I62" s="19">
        <v>811.4</v>
      </c>
      <c r="J62" s="19">
        <f t="shared" si="0"/>
        <v>99.99999999999994</v>
      </c>
    </row>
    <row r="63" spans="1:10" s="8" customFormat="1" ht="44.25" customHeight="1">
      <c r="A63" s="17"/>
      <c r="B63" s="20" t="s">
        <v>131</v>
      </c>
      <c r="C63" s="21">
        <v>992</v>
      </c>
      <c r="D63" s="21" t="s">
        <v>18</v>
      </c>
      <c r="E63" s="21" t="s">
        <v>23</v>
      </c>
      <c r="F63" s="21" t="s">
        <v>132</v>
      </c>
      <c r="G63" s="21"/>
      <c r="H63" s="19">
        <f>H64</f>
        <v>484.6</v>
      </c>
      <c r="I63" s="19">
        <f>I64</f>
        <v>409</v>
      </c>
      <c r="J63" s="19">
        <f t="shared" si="0"/>
        <v>84.39950474618242</v>
      </c>
    </row>
    <row r="64" spans="1:10" s="4" customFormat="1" ht="36.75" customHeight="1">
      <c r="A64" s="17"/>
      <c r="B64" s="20" t="s">
        <v>109</v>
      </c>
      <c r="C64" s="21">
        <v>992</v>
      </c>
      <c r="D64" s="21" t="s">
        <v>18</v>
      </c>
      <c r="E64" s="21" t="s">
        <v>23</v>
      </c>
      <c r="F64" s="21" t="s">
        <v>132</v>
      </c>
      <c r="G64" s="21" t="s">
        <v>48</v>
      </c>
      <c r="H64" s="19">
        <v>484.6</v>
      </c>
      <c r="I64" s="19">
        <v>409</v>
      </c>
      <c r="J64" s="19">
        <f t="shared" si="0"/>
        <v>84.39950474618242</v>
      </c>
    </row>
    <row r="65" spans="1:10" s="8" customFormat="1" ht="44.25" customHeight="1">
      <c r="A65" s="17"/>
      <c r="B65" s="20" t="s">
        <v>131</v>
      </c>
      <c r="C65" s="21">
        <v>992</v>
      </c>
      <c r="D65" s="21" t="s">
        <v>18</v>
      </c>
      <c r="E65" s="21" t="s">
        <v>23</v>
      </c>
      <c r="F65" s="21" t="s">
        <v>133</v>
      </c>
      <c r="G65" s="21"/>
      <c r="H65" s="19">
        <f>H66</f>
        <v>1821.9</v>
      </c>
      <c r="I65" s="19">
        <f>I66</f>
        <v>1820.1</v>
      </c>
      <c r="J65" s="19">
        <f t="shared" si="0"/>
        <v>99.90120204182446</v>
      </c>
    </row>
    <row r="66" spans="1:10" s="4" customFormat="1" ht="32.25" customHeight="1">
      <c r="A66" s="17"/>
      <c r="B66" s="20" t="s">
        <v>109</v>
      </c>
      <c r="C66" s="21">
        <v>992</v>
      </c>
      <c r="D66" s="21" t="s">
        <v>18</v>
      </c>
      <c r="E66" s="21" t="s">
        <v>23</v>
      </c>
      <c r="F66" s="21" t="s">
        <v>133</v>
      </c>
      <c r="G66" s="21" t="s">
        <v>48</v>
      </c>
      <c r="H66" s="19">
        <f>2143.4-321.5</f>
        <v>1821.9</v>
      </c>
      <c r="I66" s="19">
        <v>1820.1</v>
      </c>
      <c r="J66" s="19">
        <f t="shared" si="0"/>
        <v>99.90120204182446</v>
      </c>
    </row>
    <row r="67" spans="1:10" s="4" customFormat="1" ht="26.25" customHeight="1">
      <c r="A67" s="17"/>
      <c r="B67" s="20" t="s">
        <v>134</v>
      </c>
      <c r="C67" s="21">
        <v>992</v>
      </c>
      <c r="D67" s="21" t="s">
        <v>18</v>
      </c>
      <c r="E67" s="21" t="s">
        <v>135</v>
      </c>
      <c r="F67" s="21"/>
      <c r="G67" s="21"/>
      <c r="H67" s="19">
        <f>H68+H70</f>
        <v>4.8</v>
      </c>
      <c r="I67" s="19">
        <f>I68+I70</f>
        <v>4.8</v>
      </c>
      <c r="J67" s="19">
        <f t="shared" si="0"/>
        <v>100</v>
      </c>
    </row>
    <row r="68" spans="1:10" s="4" customFormat="1" ht="73.5" customHeight="1">
      <c r="A68" s="17"/>
      <c r="B68" s="20" t="s">
        <v>136</v>
      </c>
      <c r="C68" s="21">
        <v>992</v>
      </c>
      <c r="D68" s="21" t="s">
        <v>18</v>
      </c>
      <c r="E68" s="21" t="s">
        <v>135</v>
      </c>
      <c r="F68" s="21" t="s">
        <v>137</v>
      </c>
      <c r="G68" s="21"/>
      <c r="H68" s="19">
        <f>H69</f>
        <v>3.8</v>
      </c>
      <c r="I68" s="19">
        <f>I69</f>
        <v>3.8</v>
      </c>
      <c r="J68" s="19">
        <f t="shared" si="0"/>
        <v>100</v>
      </c>
    </row>
    <row r="69" spans="1:10" s="4" customFormat="1" ht="30" customHeight="1">
      <c r="A69" s="17"/>
      <c r="B69" s="20" t="s">
        <v>109</v>
      </c>
      <c r="C69" s="21">
        <v>992</v>
      </c>
      <c r="D69" s="21" t="s">
        <v>18</v>
      </c>
      <c r="E69" s="21" t="s">
        <v>135</v>
      </c>
      <c r="F69" s="21" t="s">
        <v>137</v>
      </c>
      <c r="G69" s="21" t="s">
        <v>48</v>
      </c>
      <c r="H69" s="19">
        <v>3.8</v>
      </c>
      <c r="I69" s="19">
        <v>3.8</v>
      </c>
      <c r="J69" s="19">
        <f t="shared" si="0"/>
        <v>100</v>
      </c>
    </row>
    <row r="70" spans="1:10" s="4" customFormat="1" ht="130.5" customHeight="1">
      <c r="A70" s="17"/>
      <c r="B70" s="20" t="s">
        <v>148</v>
      </c>
      <c r="C70" s="21">
        <v>992</v>
      </c>
      <c r="D70" s="21" t="s">
        <v>18</v>
      </c>
      <c r="E70" s="21" t="s">
        <v>135</v>
      </c>
      <c r="F70" s="21" t="s">
        <v>149</v>
      </c>
      <c r="G70" s="21"/>
      <c r="H70" s="19">
        <f>H71</f>
        <v>1</v>
      </c>
      <c r="I70" s="19">
        <f>I71</f>
        <v>1</v>
      </c>
      <c r="J70" s="19">
        <f t="shared" si="0"/>
        <v>100</v>
      </c>
    </row>
    <row r="71" spans="1:10" s="4" customFormat="1" ht="30" customHeight="1">
      <c r="A71" s="17"/>
      <c r="B71" s="20" t="s">
        <v>109</v>
      </c>
      <c r="C71" s="21">
        <v>992</v>
      </c>
      <c r="D71" s="21" t="s">
        <v>18</v>
      </c>
      <c r="E71" s="21" t="s">
        <v>135</v>
      </c>
      <c r="F71" s="21" t="s">
        <v>149</v>
      </c>
      <c r="G71" s="21" t="s">
        <v>48</v>
      </c>
      <c r="H71" s="19">
        <v>1</v>
      </c>
      <c r="I71" s="19">
        <v>1</v>
      </c>
      <c r="J71" s="19">
        <f t="shared" si="0"/>
        <v>100</v>
      </c>
    </row>
    <row r="72" spans="1:11" s="4" customFormat="1" ht="15">
      <c r="A72" s="17"/>
      <c r="B72" s="20" t="s">
        <v>27</v>
      </c>
      <c r="C72" s="21">
        <v>992</v>
      </c>
      <c r="D72" s="21" t="s">
        <v>28</v>
      </c>
      <c r="E72" s="21" t="s">
        <v>16</v>
      </c>
      <c r="F72" s="21"/>
      <c r="G72" s="21"/>
      <c r="H72" s="19">
        <f>H73+H76+H79</f>
        <v>63753.799999999996</v>
      </c>
      <c r="I72" s="19">
        <f>I73+I76+I79</f>
        <v>61300.5</v>
      </c>
      <c r="J72" s="19">
        <f t="shared" si="0"/>
        <v>96.15191565051809</v>
      </c>
      <c r="K72" s="7"/>
    </row>
    <row r="73" spans="1:12" s="4" customFormat="1" ht="15.75">
      <c r="A73" s="17"/>
      <c r="B73" s="24" t="s">
        <v>63</v>
      </c>
      <c r="C73" s="21">
        <v>992</v>
      </c>
      <c r="D73" s="21" t="s">
        <v>28</v>
      </c>
      <c r="E73" s="21" t="s">
        <v>13</v>
      </c>
      <c r="F73" s="21"/>
      <c r="G73" s="21"/>
      <c r="H73" s="19">
        <f>H74</f>
        <v>39.9</v>
      </c>
      <c r="I73" s="19">
        <f>I74</f>
        <v>39.7</v>
      </c>
      <c r="J73" s="19">
        <f t="shared" si="0"/>
        <v>99.49874686716794</v>
      </c>
      <c r="K73" s="6"/>
      <c r="L73" s="6"/>
    </row>
    <row r="74" spans="1:10" s="4" customFormat="1" ht="23.25" customHeight="1">
      <c r="A74" s="17"/>
      <c r="B74" s="20" t="s">
        <v>78</v>
      </c>
      <c r="C74" s="21">
        <v>992</v>
      </c>
      <c r="D74" s="21" t="s">
        <v>28</v>
      </c>
      <c r="E74" s="21" t="s">
        <v>13</v>
      </c>
      <c r="F74" s="21" t="s">
        <v>79</v>
      </c>
      <c r="G74" s="21"/>
      <c r="H74" s="19">
        <f>H75</f>
        <v>39.9</v>
      </c>
      <c r="I74" s="19">
        <f>I75</f>
        <v>39.7</v>
      </c>
      <c r="J74" s="19">
        <f aca="true" t="shared" si="2" ref="J74:J137">I74*100/H74</f>
        <v>99.49874686716794</v>
      </c>
    </row>
    <row r="75" spans="1:10" s="4" customFormat="1" ht="32.25" customHeight="1">
      <c r="A75" s="17"/>
      <c r="B75" s="20" t="s">
        <v>109</v>
      </c>
      <c r="C75" s="21">
        <v>992</v>
      </c>
      <c r="D75" s="21" t="s">
        <v>28</v>
      </c>
      <c r="E75" s="21" t="s">
        <v>13</v>
      </c>
      <c r="F75" s="21" t="s">
        <v>79</v>
      </c>
      <c r="G75" s="21" t="s">
        <v>48</v>
      </c>
      <c r="H75" s="19">
        <f>50-10.1</f>
        <v>39.9</v>
      </c>
      <c r="I75" s="19">
        <v>39.7</v>
      </c>
      <c r="J75" s="19">
        <f t="shared" si="2"/>
        <v>99.49874686716794</v>
      </c>
    </row>
    <row r="76" spans="1:11" s="4" customFormat="1" ht="15">
      <c r="A76" s="17"/>
      <c r="B76" s="20" t="s">
        <v>29</v>
      </c>
      <c r="C76" s="21">
        <v>992</v>
      </c>
      <c r="D76" s="21" t="s">
        <v>28</v>
      </c>
      <c r="E76" s="21" t="s">
        <v>17</v>
      </c>
      <c r="F76" s="21"/>
      <c r="G76" s="21"/>
      <c r="H76" s="19">
        <f>H77</f>
        <v>2350</v>
      </c>
      <c r="I76" s="19">
        <f>I77</f>
        <v>2248.1</v>
      </c>
      <c r="J76" s="19">
        <f t="shared" si="2"/>
        <v>95.66382978723404</v>
      </c>
      <c r="K76" s="6"/>
    </row>
    <row r="77" spans="1:10" s="4" customFormat="1" ht="33" customHeight="1">
      <c r="A77" s="17"/>
      <c r="B77" s="20" t="s">
        <v>110</v>
      </c>
      <c r="C77" s="21">
        <v>992</v>
      </c>
      <c r="D77" s="21" t="s">
        <v>28</v>
      </c>
      <c r="E77" s="21" t="s">
        <v>17</v>
      </c>
      <c r="F77" s="21" t="s">
        <v>80</v>
      </c>
      <c r="G77" s="21"/>
      <c r="H77" s="19">
        <f>H78</f>
        <v>2350</v>
      </c>
      <c r="I77" s="19">
        <f>I78</f>
        <v>2248.1</v>
      </c>
      <c r="J77" s="19">
        <f t="shared" si="2"/>
        <v>95.66382978723404</v>
      </c>
    </row>
    <row r="78" spans="1:10" s="4" customFormat="1" ht="30">
      <c r="A78" s="17"/>
      <c r="B78" s="20" t="s">
        <v>109</v>
      </c>
      <c r="C78" s="21">
        <v>992</v>
      </c>
      <c r="D78" s="21" t="s">
        <v>28</v>
      </c>
      <c r="E78" s="21" t="s">
        <v>17</v>
      </c>
      <c r="F78" s="21" t="s">
        <v>80</v>
      </c>
      <c r="G78" s="21" t="s">
        <v>48</v>
      </c>
      <c r="H78" s="19">
        <f>400+1400+550</f>
        <v>2350</v>
      </c>
      <c r="I78" s="19">
        <v>2248.1</v>
      </c>
      <c r="J78" s="19">
        <f t="shared" si="2"/>
        <v>95.66382978723404</v>
      </c>
    </row>
    <row r="79" spans="1:10" s="4" customFormat="1" ht="15">
      <c r="A79" s="17"/>
      <c r="B79" s="20" t="s">
        <v>30</v>
      </c>
      <c r="C79" s="21">
        <v>992</v>
      </c>
      <c r="D79" s="21" t="s">
        <v>28</v>
      </c>
      <c r="E79" s="21" t="s">
        <v>14</v>
      </c>
      <c r="F79" s="21"/>
      <c r="G79" s="21"/>
      <c r="H79" s="19">
        <f>H80+H82+H84+H86+H88+H90+H98</f>
        <v>61363.899999999994</v>
      </c>
      <c r="I79" s="19">
        <f>I80+I82+I84+I86+I88+I90+I98</f>
        <v>59012.7</v>
      </c>
      <c r="J79" s="19">
        <f t="shared" si="2"/>
        <v>96.16843127636935</v>
      </c>
    </row>
    <row r="80" spans="1:10" s="4" customFormat="1" ht="15">
      <c r="A80" s="17"/>
      <c r="B80" s="20" t="s">
        <v>31</v>
      </c>
      <c r="C80" s="21">
        <v>992</v>
      </c>
      <c r="D80" s="21" t="s">
        <v>28</v>
      </c>
      <c r="E80" s="21" t="s">
        <v>14</v>
      </c>
      <c r="F80" s="21" t="s">
        <v>81</v>
      </c>
      <c r="G80" s="21"/>
      <c r="H80" s="19">
        <f>H81</f>
        <v>5278.5</v>
      </c>
      <c r="I80" s="19">
        <f>I81</f>
        <v>4289.7</v>
      </c>
      <c r="J80" s="19">
        <f t="shared" si="2"/>
        <v>81.26740551292981</v>
      </c>
    </row>
    <row r="81" spans="1:10" s="4" customFormat="1" ht="39" customHeight="1">
      <c r="A81" s="17"/>
      <c r="B81" s="20" t="s">
        <v>109</v>
      </c>
      <c r="C81" s="21">
        <v>992</v>
      </c>
      <c r="D81" s="21" t="s">
        <v>28</v>
      </c>
      <c r="E81" s="21" t="s">
        <v>14</v>
      </c>
      <c r="F81" s="21" t="s">
        <v>81</v>
      </c>
      <c r="G81" s="21" t="s">
        <v>48</v>
      </c>
      <c r="H81" s="19">
        <f>4700+200-3.1-8.4+150+240</f>
        <v>5278.5</v>
      </c>
      <c r="I81" s="19">
        <v>4289.7</v>
      </c>
      <c r="J81" s="19">
        <f t="shared" si="2"/>
        <v>81.26740551292981</v>
      </c>
    </row>
    <row r="82" spans="1:10" s="4" customFormat="1" ht="23.25" customHeight="1">
      <c r="A82" s="17"/>
      <c r="B82" s="20" t="s">
        <v>102</v>
      </c>
      <c r="C82" s="21">
        <v>992</v>
      </c>
      <c r="D82" s="21" t="s">
        <v>28</v>
      </c>
      <c r="E82" s="21" t="s">
        <v>14</v>
      </c>
      <c r="F82" s="21" t="s">
        <v>82</v>
      </c>
      <c r="G82" s="21"/>
      <c r="H82" s="19">
        <f>H83</f>
        <v>710</v>
      </c>
      <c r="I82" s="19">
        <f>I83</f>
        <v>626.7</v>
      </c>
      <c r="J82" s="19">
        <f t="shared" si="2"/>
        <v>88.26760563380283</v>
      </c>
    </row>
    <row r="83" spans="1:10" s="4" customFormat="1" ht="30">
      <c r="A83" s="17"/>
      <c r="B83" s="20" t="s">
        <v>109</v>
      </c>
      <c r="C83" s="21">
        <v>992</v>
      </c>
      <c r="D83" s="21" t="s">
        <v>28</v>
      </c>
      <c r="E83" s="21" t="s">
        <v>14</v>
      </c>
      <c r="F83" s="21" t="s">
        <v>82</v>
      </c>
      <c r="G83" s="21" t="s">
        <v>48</v>
      </c>
      <c r="H83" s="19">
        <f>1000-290</f>
        <v>710</v>
      </c>
      <c r="I83" s="19">
        <v>626.7</v>
      </c>
      <c r="J83" s="19">
        <f t="shared" si="2"/>
        <v>88.26760563380283</v>
      </c>
    </row>
    <row r="84" spans="1:10" s="4" customFormat="1" ht="24" customHeight="1">
      <c r="A84" s="17"/>
      <c r="B84" s="20" t="s">
        <v>103</v>
      </c>
      <c r="C84" s="21">
        <v>992</v>
      </c>
      <c r="D84" s="21" t="s">
        <v>28</v>
      </c>
      <c r="E84" s="21" t="s">
        <v>14</v>
      </c>
      <c r="F84" s="21" t="s">
        <v>83</v>
      </c>
      <c r="G84" s="21"/>
      <c r="H84" s="19">
        <f>H85</f>
        <v>140</v>
      </c>
      <c r="I84" s="19">
        <f>I85</f>
        <v>135.8</v>
      </c>
      <c r="J84" s="19">
        <f t="shared" si="2"/>
        <v>97.00000000000001</v>
      </c>
    </row>
    <row r="85" spans="1:10" s="4" customFormat="1" ht="37.5" customHeight="1">
      <c r="A85" s="17"/>
      <c r="B85" s="20" t="s">
        <v>109</v>
      </c>
      <c r="C85" s="21">
        <v>992</v>
      </c>
      <c r="D85" s="21" t="s">
        <v>28</v>
      </c>
      <c r="E85" s="21" t="s">
        <v>14</v>
      </c>
      <c r="F85" s="21" t="s">
        <v>83</v>
      </c>
      <c r="G85" s="21" t="s">
        <v>48</v>
      </c>
      <c r="H85" s="19">
        <f>460-320</f>
        <v>140</v>
      </c>
      <c r="I85" s="19">
        <v>135.8</v>
      </c>
      <c r="J85" s="19">
        <f t="shared" si="2"/>
        <v>97.00000000000001</v>
      </c>
    </row>
    <row r="86" spans="1:10" s="4" customFormat="1" ht="23.25" customHeight="1">
      <c r="A86" s="17"/>
      <c r="B86" s="20" t="s">
        <v>32</v>
      </c>
      <c r="C86" s="21">
        <v>992</v>
      </c>
      <c r="D86" s="21" t="s">
        <v>28</v>
      </c>
      <c r="E86" s="21" t="s">
        <v>14</v>
      </c>
      <c r="F86" s="21" t="s">
        <v>84</v>
      </c>
      <c r="G86" s="21"/>
      <c r="H86" s="19">
        <f>H87</f>
        <v>2080.1000000000004</v>
      </c>
      <c r="I86" s="19">
        <f>I87</f>
        <v>1874</v>
      </c>
      <c r="J86" s="19">
        <f t="shared" si="2"/>
        <v>90.09182250853323</v>
      </c>
    </row>
    <row r="87" spans="1:10" s="4" customFormat="1" ht="33" customHeight="1">
      <c r="A87" s="17"/>
      <c r="B87" s="20" t="s">
        <v>109</v>
      </c>
      <c r="C87" s="21">
        <v>992</v>
      </c>
      <c r="D87" s="21" t="s">
        <v>28</v>
      </c>
      <c r="E87" s="21" t="s">
        <v>14</v>
      </c>
      <c r="F87" s="21" t="s">
        <v>84</v>
      </c>
      <c r="G87" s="21" t="s">
        <v>48</v>
      </c>
      <c r="H87" s="19">
        <f>2081.4-400+100+300-108.6+302.8-195.5</f>
        <v>2080.1000000000004</v>
      </c>
      <c r="I87" s="19">
        <v>1874</v>
      </c>
      <c r="J87" s="19">
        <f t="shared" si="2"/>
        <v>90.09182250853323</v>
      </c>
    </row>
    <row r="88" spans="1:10" s="4" customFormat="1" ht="61.5" customHeight="1">
      <c r="A88" s="17"/>
      <c r="B88" s="20" t="s">
        <v>160</v>
      </c>
      <c r="C88" s="21" t="s">
        <v>22</v>
      </c>
      <c r="D88" s="21" t="s">
        <v>28</v>
      </c>
      <c r="E88" s="21" t="s">
        <v>14</v>
      </c>
      <c r="F88" s="21" t="s">
        <v>150</v>
      </c>
      <c r="G88" s="21"/>
      <c r="H88" s="19">
        <f>H89</f>
        <v>35766.2</v>
      </c>
      <c r="I88" s="19">
        <f>I89</f>
        <v>35766.2</v>
      </c>
      <c r="J88" s="19">
        <f t="shared" si="2"/>
        <v>100</v>
      </c>
    </row>
    <row r="89" spans="1:10" s="4" customFormat="1" ht="41.25" customHeight="1">
      <c r="A89" s="17"/>
      <c r="B89" s="20" t="s">
        <v>109</v>
      </c>
      <c r="C89" s="21" t="s">
        <v>22</v>
      </c>
      <c r="D89" s="21" t="s">
        <v>28</v>
      </c>
      <c r="E89" s="21" t="s">
        <v>14</v>
      </c>
      <c r="F89" s="21" t="s">
        <v>150</v>
      </c>
      <c r="G89" s="21" t="s">
        <v>48</v>
      </c>
      <c r="H89" s="19">
        <v>35766.2</v>
      </c>
      <c r="I89" s="19">
        <v>35766.2</v>
      </c>
      <c r="J89" s="19">
        <f t="shared" si="2"/>
        <v>100</v>
      </c>
    </row>
    <row r="90" spans="1:10" s="4" customFormat="1" ht="52.5" customHeight="1">
      <c r="A90" s="17"/>
      <c r="B90" s="20" t="s">
        <v>151</v>
      </c>
      <c r="C90" s="21" t="s">
        <v>22</v>
      </c>
      <c r="D90" s="21" t="s">
        <v>28</v>
      </c>
      <c r="E90" s="21" t="s">
        <v>14</v>
      </c>
      <c r="F90" s="21"/>
      <c r="G90" s="21"/>
      <c r="H90" s="19">
        <f>H91+H93+H95</f>
        <v>9069.1</v>
      </c>
      <c r="I90" s="19">
        <f>I91+I93+I95</f>
        <v>8263.4</v>
      </c>
      <c r="J90" s="19">
        <f t="shared" si="2"/>
        <v>91.11598725342095</v>
      </c>
    </row>
    <row r="91" spans="1:10" s="4" customFormat="1" ht="87" customHeight="1">
      <c r="A91" s="17"/>
      <c r="B91" s="20" t="s">
        <v>152</v>
      </c>
      <c r="C91" s="21" t="s">
        <v>22</v>
      </c>
      <c r="D91" s="21" t="s">
        <v>28</v>
      </c>
      <c r="E91" s="21" t="s">
        <v>14</v>
      </c>
      <c r="F91" s="21" t="s">
        <v>153</v>
      </c>
      <c r="G91" s="30"/>
      <c r="H91" s="19">
        <f>H92</f>
        <v>8054.4</v>
      </c>
      <c r="I91" s="19">
        <f>I92</f>
        <v>8054.4</v>
      </c>
      <c r="J91" s="19">
        <f t="shared" si="2"/>
        <v>100</v>
      </c>
    </row>
    <row r="92" spans="1:10" s="4" customFormat="1" ht="31.5" customHeight="1">
      <c r="A92" s="17"/>
      <c r="B92" s="20" t="s">
        <v>109</v>
      </c>
      <c r="C92" s="21" t="s">
        <v>22</v>
      </c>
      <c r="D92" s="21" t="s">
        <v>28</v>
      </c>
      <c r="E92" s="21" t="s">
        <v>14</v>
      </c>
      <c r="F92" s="21" t="s">
        <v>153</v>
      </c>
      <c r="G92" s="21" t="s">
        <v>48</v>
      </c>
      <c r="H92" s="19">
        <v>8054.4</v>
      </c>
      <c r="I92" s="19">
        <v>8054.4</v>
      </c>
      <c r="J92" s="19">
        <f t="shared" si="2"/>
        <v>100</v>
      </c>
    </row>
    <row r="93" spans="1:10" s="4" customFormat="1" ht="90.75" customHeight="1">
      <c r="A93" s="17"/>
      <c r="B93" s="20" t="s">
        <v>138</v>
      </c>
      <c r="C93" s="21" t="s">
        <v>22</v>
      </c>
      <c r="D93" s="21" t="s">
        <v>28</v>
      </c>
      <c r="E93" s="21" t="s">
        <v>14</v>
      </c>
      <c r="F93" s="21" t="s">
        <v>139</v>
      </c>
      <c r="G93" s="21"/>
      <c r="H93" s="19">
        <f>H94</f>
        <v>209.2</v>
      </c>
      <c r="I93" s="19">
        <f>I94</f>
        <v>209</v>
      </c>
      <c r="J93" s="19">
        <f t="shared" si="2"/>
        <v>99.90439770554494</v>
      </c>
    </row>
    <row r="94" spans="1:10" s="4" customFormat="1" ht="33" customHeight="1">
      <c r="A94" s="17"/>
      <c r="B94" s="20" t="s">
        <v>109</v>
      </c>
      <c r="C94" s="21" t="s">
        <v>22</v>
      </c>
      <c r="D94" s="21" t="s">
        <v>28</v>
      </c>
      <c r="E94" s="21" t="s">
        <v>14</v>
      </c>
      <c r="F94" s="21" t="s">
        <v>139</v>
      </c>
      <c r="G94" s="21" t="s">
        <v>48</v>
      </c>
      <c r="H94" s="19">
        <v>209.2</v>
      </c>
      <c r="I94" s="19">
        <v>209</v>
      </c>
      <c r="J94" s="19">
        <f t="shared" si="2"/>
        <v>99.90439770554494</v>
      </c>
    </row>
    <row r="95" spans="1:10" s="4" customFormat="1" ht="93" customHeight="1">
      <c r="A95" s="17"/>
      <c r="B95" s="20" t="s">
        <v>152</v>
      </c>
      <c r="C95" s="21" t="s">
        <v>22</v>
      </c>
      <c r="D95" s="21" t="s">
        <v>28</v>
      </c>
      <c r="E95" s="21" t="s">
        <v>14</v>
      </c>
      <c r="F95" s="21" t="s">
        <v>154</v>
      </c>
      <c r="G95" s="30"/>
      <c r="H95" s="41">
        <f>H96</f>
        <v>805.5</v>
      </c>
      <c r="I95" s="41">
        <f>I96</f>
        <v>0</v>
      </c>
      <c r="J95" s="19">
        <f t="shared" si="2"/>
        <v>0</v>
      </c>
    </row>
    <row r="96" spans="1:10" s="4" customFormat="1" ht="30" customHeight="1">
      <c r="A96" s="17"/>
      <c r="B96" s="20" t="s">
        <v>109</v>
      </c>
      <c r="C96" s="21" t="s">
        <v>22</v>
      </c>
      <c r="D96" s="21" t="s">
        <v>28</v>
      </c>
      <c r="E96" s="21" t="s">
        <v>14</v>
      </c>
      <c r="F96" s="21" t="s">
        <v>154</v>
      </c>
      <c r="G96" s="21" t="s">
        <v>48</v>
      </c>
      <c r="H96" s="41">
        <v>805.5</v>
      </c>
      <c r="I96" s="19">
        <v>0</v>
      </c>
      <c r="J96" s="19">
        <f t="shared" si="2"/>
        <v>0</v>
      </c>
    </row>
    <row r="97" spans="1:10" s="4" customFormat="1" ht="60.75" customHeight="1">
      <c r="A97" s="17"/>
      <c r="B97" s="23" t="s">
        <v>161</v>
      </c>
      <c r="C97" s="30"/>
      <c r="D97" s="30"/>
      <c r="E97" s="30"/>
      <c r="F97" s="27"/>
      <c r="G97" s="30"/>
      <c r="H97" s="19">
        <f>H98</f>
        <v>8320</v>
      </c>
      <c r="I97" s="19">
        <f>I98</f>
        <v>8056.900000000001</v>
      </c>
      <c r="J97" s="19">
        <f t="shared" si="2"/>
        <v>96.83774038461539</v>
      </c>
    </row>
    <row r="98" spans="1:10" s="4" customFormat="1" ht="86.25" customHeight="1">
      <c r="A98" s="17"/>
      <c r="B98" s="23" t="s">
        <v>162</v>
      </c>
      <c r="C98" s="21" t="s">
        <v>22</v>
      </c>
      <c r="D98" s="21" t="s">
        <v>28</v>
      </c>
      <c r="E98" s="21" t="s">
        <v>14</v>
      </c>
      <c r="F98" s="21" t="s">
        <v>121</v>
      </c>
      <c r="G98" s="21"/>
      <c r="H98" s="19">
        <f>H101+H99+H100</f>
        <v>8320</v>
      </c>
      <c r="I98" s="19">
        <f>I101+I99+I100</f>
        <v>8056.900000000001</v>
      </c>
      <c r="J98" s="19">
        <f t="shared" si="2"/>
        <v>96.83774038461539</v>
      </c>
    </row>
    <row r="99" spans="1:10" s="4" customFormat="1" ht="80.25" customHeight="1">
      <c r="A99" s="17"/>
      <c r="B99" s="20" t="s">
        <v>46</v>
      </c>
      <c r="C99" s="21" t="s">
        <v>22</v>
      </c>
      <c r="D99" s="21" t="s">
        <v>28</v>
      </c>
      <c r="E99" s="21" t="s">
        <v>14</v>
      </c>
      <c r="F99" s="21" t="s">
        <v>121</v>
      </c>
      <c r="G99" s="21" t="s">
        <v>47</v>
      </c>
      <c r="H99" s="19">
        <f>6320-1471.5-20+1200+130</f>
        <v>6158.5</v>
      </c>
      <c r="I99" s="19">
        <v>6025.6</v>
      </c>
      <c r="J99" s="19">
        <f t="shared" si="2"/>
        <v>97.8420069822197</v>
      </c>
    </row>
    <row r="100" spans="1:10" s="4" customFormat="1" ht="30" customHeight="1">
      <c r="A100" s="17"/>
      <c r="B100" s="20" t="s">
        <v>109</v>
      </c>
      <c r="C100" s="21" t="s">
        <v>22</v>
      </c>
      <c r="D100" s="21" t="s">
        <v>28</v>
      </c>
      <c r="E100" s="21" t="s">
        <v>14</v>
      </c>
      <c r="F100" s="21" t="s">
        <v>121</v>
      </c>
      <c r="G100" s="21" t="s">
        <v>48</v>
      </c>
      <c r="H100" s="19">
        <f>1471.5+300+500-130</f>
        <v>2141.5</v>
      </c>
      <c r="I100" s="19">
        <v>2013</v>
      </c>
      <c r="J100" s="19">
        <f t="shared" si="2"/>
        <v>93.99953303759047</v>
      </c>
    </row>
    <row r="101" spans="1:10" s="4" customFormat="1" ht="20.25" customHeight="1">
      <c r="A101" s="17"/>
      <c r="B101" s="20" t="s">
        <v>49</v>
      </c>
      <c r="C101" s="21" t="s">
        <v>22</v>
      </c>
      <c r="D101" s="21" t="s">
        <v>28</v>
      </c>
      <c r="E101" s="21" t="s">
        <v>14</v>
      </c>
      <c r="F101" s="21" t="s">
        <v>121</v>
      </c>
      <c r="G101" s="21" t="s">
        <v>50</v>
      </c>
      <c r="H101" s="19">
        <v>20</v>
      </c>
      <c r="I101" s="19">
        <v>18.3</v>
      </c>
      <c r="J101" s="19">
        <f t="shared" si="2"/>
        <v>91.5</v>
      </c>
    </row>
    <row r="102" spans="1:10" s="4" customFormat="1" ht="24" customHeight="1">
      <c r="A102" s="17"/>
      <c r="B102" s="20" t="s">
        <v>33</v>
      </c>
      <c r="C102" s="21">
        <v>992</v>
      </c>
      <c r="D102" s="21" t="s">
        <v>34</v>
      </c>
      <c r="E102" s="21" t="s">
        <v>16</v>
      </c>
      <c r="F102" s="21"/>
      <c r="G102" s="21"/>
      <c r="H102" s="19">
        <f aca="true" t="shared" si="3" ref="H102:I104">H103</f>
        <v>170</v>
      </c>
      <c r="I102" s="19">
        <f t="shared" si="3"/>
        <v>170</v>
      </c>
      <c r="J102" s="19">
        <f t="shared" si="2"/>
        <v>100</v>
      </c>
    </row>
    <row r="103" spans="1:10" s="4" customFormat="1" ht="26.25" customHeight="1">
      <c r="A103" s="17"/>
      <c r="B103" s="20" t="s">
        <v>104</v>
      </c>
      <c r="C103" s="21">
        <v>992</v>
      </c>
      <c r="D103" s="21" t="s">
        <v>34</v>
      </c>
      <c r="E103" s="21" t="s">
        <v>34</v>
      </c>
      <c r="F103" s="21"/>
      <c r="G103" s="21"/>
      <c r="H103" s="19">
        <f t="shared" si="3"/>
        <v>170</v>
      </c>
      <c r="I103" s="19">
        <f t="shared" si="3"/>
        <v>170</v>
      </c>
      <c r="J103" s="19">
        <f t="shared" si="2"/>
        <v>100</v>
      </c>
    </row>
    <row r="104" spans="1:10" s="4" customFormat="1" ht="46.5" customHeight="1">
      <c r="A104" s="17"/>
      <c r="B104" s="20" t="s">
        <v>111</v>
      </c>
      <c r="C104" s="21">
        <v>992</v>
      </c>
      <c r="D104" s="21" t="s">
        <v>34</v>
      </c>
      <c r="E104" s="21" t="s">
        <v>34</v>
      </c>
      <c r="F104" s="21" t="s">
        <v>105</v>
      </c>
      <c r="G104" s="21"/>
      <c r="H104" s="19">
        <f t="shared" si="3"/>
        <v>170</v>
      </c>
      <c r="I104" s="19">
        <f t="shared" si="3"/>
        <v>170</v>
      </c>
      <c r="J104" s="19">
        <f t="shared" si="2"/>
        <v>100</v>
      </c>
    </row>
    <row r="105" spans="1:10" s="4" customFormat="1" ht="31.5" customHeight="1">
      <c r="A105" s="17"/>
      <c r="B105" s="20" t="s">
        <v>109</v>
      </c>
      <c r="C105" s="21">
        <v>992</v>
      </c>
      <c r="D105" s="21" t="s">
        <v>34</v>
      </c>
      <c r="E105" s="21" t="s">
        <v>34</v>
      </c>
      <c r="F105" s="21" t="s">
        <v>105</v>
      </c>
      <c r="G105" s="21" t="s">
        <v>48</v>
      </c>
      <c r="H105" s="19">
        <v>170</v>
      </c>
      <c r="I105" s="19">
        <v>170</v>
      </c>
      <c r="J105" s="19">
        <f t="shared" si="2"/>
        <v>100</v>
      </c>
    </row>
    <row r="106" spans="1:10" s="4" customFormat="1" ht="19.5" customHeight="1">
      <c r="A106" s="17"/>
      <c r="B106" s="20" t="s">
        <v>106</v>
      </c>
      <c r="C106" s="21">
        <v>992</v>
      </c>
      <c r="D106" s="21" t="s">
        <v>35</v>
      </c>
      <c r="E106" s="21" t="s">
        <v>16</v>
      </c>
      <c r="F106" s="21"/>
      <c r="G106" s="21"/>
      <c r="H106" s="19">
        <f>H107+H124</f>
        <v>33888.9</v>
      </c>
      <c r="I106" s="19">
        <f>I107+I124</f>
        <v>30406</v>
      </c>
      <c r="J106" s="19">
        <f t="shared" si="2"/>
        <v>89.72259353357589</v>
      </c>
    </row>
    <row r="107" spans="1:10" s="4" customFormat="1" ht="24" customHeight="1">
      <c r="A107" s="17"/>
      <c r="B107" s="20" t="s">
        <v>36</v>
      </c>
      <c r="C107" s="21">
        <v>992</v>
      </c>
      <c r="D107" s="21" t="s">
        <v>35</v>
      </c>
      <c r="E107" s="21" t="s">
        <v>13</v>
      </c>
      <c r="F107" s="21"/>
      <c r="G107" s="21"/>
      <c r="H107" s="19">
        <f>H108+H112+H114+H118+H120+H122</f>
        <v>33221.6</v>
      </c>
      <c r="I107" s="19">
        <f>I108+I112+I114+I118+I120+I122</f>
        <v>29739.5</v>
      </c>
      <c r="J107" s="19">
        <f t="shared" si="2"/>
        <v>89.51856623401643</v>
      </c>
    </row>
    <row r="108" spans="1:10" s="1" customFormat="1" ht="59.25" customHeight="1">
      <c r="A108" s="17"/>
      <c r="B108" s="23" t="s">
        <v>112</v>
      </c>
      <c r="C108" s="21">
        <v>992</v>
      </c>
      <c r="D108" s="21" t="s">
        <v>35</v>
      </c>
      <c r="E108" s="21" t="s">
        <v>13</v>
      </c>
      <c r="F108" s="21" t="s">
        <v>85</v>
      </c>
      <c r="G108" s="21"/>
      <c r="H108" s="19">
        <f>H109+H110+H111</f>
        <v>14677</v>
      </c>
      <c r="I108" s="19">
        <f>I109+I110+I111</f>
        <v>14107</v>
      </c>
      <c r="J108" s="19">
        <f t="shared" si="2"/>
        <v>96.1163725556994</v>
      </c>
    </row>
    <row r="109" spans="1:10" s="4" customFormat="1" ht="42.75" customHeight="1">
      <c r="A109" s="17"/>
      <c r="B109" s="23" t="s">
        <v>46</v>
      </c>
      <c r="C109" s="21">
        <v>992</v>
      </c>
      <c r="D109" s="21" t="s">
        <v>35</v>
      </c>
      <c r="E109" s="21" t="s">
        <v>13</v>
      </c>
      <c r="F109" s="21" t="s">
        <v>85</v>
      </c>
      <c r="G109" s="21" t="s">
        <v>47</v>
      </c>
      <c r="H109" s="19">
        <f>10553.5+126+170</f>
        <v>10849.5</v>
      </c>
      <c r="I109" s="19">
        <v>10741.3</v>
      </c>
      <c r="J109" s="19">
        <f t="shared" si="2"/>
        <v>99.00271901930965</v>
      </c>
    </row>
    <row r="110" spans="1:10" s="4" customFormat="1" ht="36" customHeight="1">
      <c r="A110" s="17"/>
      <c r="B110" s="23" t="s">
        <v>155</v>
      </c>
      <c r="C110" s="21">
        <v>992</v>
      </c>
      <c r="D110" s="21" t="s">
        <v>35</v>
      </c>
      <c r="E110" s="21" t="s">
        <v>13</v>
      </c>
      <c r="F110" s="21" t="s">
        <v>85</v>
      </c>
      <c r="G110" s="21" t="s">
        <v>48</v>
      </c>
      <c r="H110" s="19">
        <f>3982.6-90-150</f>
        <v>3742.6</v>
      </c>
      <c r="I110" s="19">
        <v>3283.6</v>
      </c>
      <c r="J110" s="19">
        <f t="shared" si="2"/>
        <v>87.73579864265484</v>
      </c>
    </row>
    <row r="111" spans="1:10" s="4" customFormat="1" ht="21" customHeight="1">
      <c r="A111" s="17"/>
      <c r="B111" s="23" t="s">
        <v>156</v>
      </c>
      <c r="C111" s="21">
        <v>992</v>
      </c>
      <c r="D111" s="21" t="s">
        <v>35</v>
      </c>
      <c r="E111" s="21" t="s">
        <v>13</v>
      </c>
      <c r="F111" s="21" t="s">
        <v>85</v>
      </c>
      <c r="G111" s="21" t="s">
        <v>50</v>
      </c>
      <c r="H111" s="19">
        <f>140.9-36-20</f>
        <v>84.9</v>
      </c>
      <c r="I111" s="19">
        <v>82.1</v>
      </c>
      <c r="J111" s="19">
        <f t="shared" si="2"/>
        <v>96.7020023557126</v>
      </c>
    </row>
    <row r="112" spans="1:10" s="4" customFormat="1" ht="45" customHeight="1">
      <c r="A112" s="17"/>
      <c r="B112" s="23" t="s">
        <v>140</v>
      </c>
      <c r="C112" s="21" t="s">
        <v>22</v>
      </c>
      <c r="D112" s="21" t="s">
        <v>35</v>
      </c>
      <c r="E112" s="21" t="s">
        <v>13</v>
      </c>
      <c r="F112" s="21" t="s">
        <v>157</v>
      </c>
      <c r="G112" s="21"/>
      <c r="H112" s="19">
        <f>H113</f>
        <v>8966.6</v>
      </c>
      <c r="I112" s="19">
        <f>I113</f>
        <v>6461.5</v>
      </c>
      <c r="J112" s="19">
        <f t="shared" si="2"/>
        <v>72.06187406597819</v>
      </c>
    </row>
    <row r="113" spans="1:10" s="4" customFormat="1" ht="30">
      <c r="A113" s="17"/>
      <c r="B113" s="23" t="s">
        <v>155</v>
      </c>
      <c r="C113" s="21">
        <v>992</v>
      </c>
      <c r="D113" s="21" t="s">
        <v>35</v>
      </c>
      <c r="E113" s="21" t="s">
        <v>13</v>
      </c>
      <c r="F113" s="21" t="s">
        <v>157</v>
      </c>
      <c r="G113" s="21" t="s">
        <v>48</v>
      </c>
      <c r="H113" s="19">
        <f>1000+7966.6</f>
        <v>8966.6</v>
      </c>
      <c r="I113" s="19">
        <v>6461.5</v>
      </c>
      <c r="J113" s="19">
        <f t="shared" si="2"/>
        <v>72.06187406597819</v>
      </c>
    </row>
    <row r="114" spans="1:10" s="4" customFormat="1" ht="75">
      <c r="A114" s="17"/>
      <c r="B114" s="23" t="s">
        <v>113</v>
      </c>
      <c r="C114" s="21">
        <v>992</v>
      </c>
      <c r="D114" s="21" t="s">
        <v>35</v>
      </c>
      <c r="E114" s="21" t="s">
        <v>13</v>
      </c>
      <c r="F114" s="21" t="s">
        <v>86</v>
      </c>
      <c r="G114" s="21"/>
      <c r="H114" s="19">
        <f>H115+H116+H117</f>
        <v>5478</v>
      </c>
      <c r="I114" s="19">
        <f>I115+I116+I117</f>
        <v>5295.3</v>
      </c>
      <c r="J114" s="19">
        <f t="shared" si="2"/>
        <v>96.66484118291348</v>
      </c>
    </row>
    <row r="115" spans="1:10" s="4" customFormat="1" ht="75">
      <c r="A115" s="17"/>
      <c r="B115" s="23" t="s">
        <v>46</v>
      </c>
      <c r="C115" s="21">
        <v>992</v>
      </c>
      <c r="D115" s="21" t="s">
        <v>35</v>
      </c>
      <c r="E115" s="21" t="s">
        <v>13</v>
      </c>
      <c r="F115" s="21" t="s">
        <v>86</v>
      </c>
      <c r="G115" s="21" t="s">
        <v>47</v>
      </c>
      <c r="H115" s="19">
        <f>4784.4-134.4-100</f>
        <v>4550</v>
      </c>
      <c r="I115" s="19">
        <v>4482.8</v>
      </c>
      <c r="J115" s="19">
        <f t="shared" si="2"/>
        <v>98.52307692307693</v>
      </c>
    </row>
    <row r="116" spans="1:10" s="4" customFormat="1" ht="30">
      <c r="A116" s="17"/>
      <c r="B116" s="23" t="s">
        <v>155</v>
      </c>
      <c r="C116" s="21">
        <v>992</v>
      </c>
      <c r="D116" s="21" t="s">
        <v>35</v>
      </c>
      <c r="E116" s="21" t="s">
        <v>13</v>
      </c>
      <c r="F116" s="21" t="s">
        <v>86</v>
      </c>
      <c r="G116" s="21" t="s">
        <v>48</v>
      </c>
      <c r="H116" s="19">
        <f>823.6+150.4-46</f>
        <v>928</v>
      </c>
      <c r="I116" s="19">
        <v>812.5</v>
      </c>
      <c r="J116" s="19">
        <v>0</v>
      </c>
    </row>
    <row r="117" spans="1:10" s="4" customFormat="1" ht="24.75" customHeight="1" hidden="1">
      <c r="A117" s="17"/>
      <c r="B117" s="20" t="s">
        <v>49</v>
      </c>
      <c r="C117" s="21">
        <v>992</v>
      </c>
      <c r="D117" s="21" t="s">
        <v>35</v>
      </c>
      <c r="E117" s="21" t="s">
        <v>13</v>
      </c>
      <c r="F117" s="21" t="s">
        <v>86</v>
      </c>
      <c r="G117" s="21" t="s">
        <v>50</v>
      </c>
      <c r="H117" s="19">
        <f>20-16-4</f>
        <v>0</v>
      </c>
      <c r="I117" s="19">
        <v>0</v>
      </c>
      <c r="J117" s="19" t="e">
        <f t="shared" si="2"/>
        <v>#DIV/0!</v>
      </c>
    </row>
    <row r="118" spans="1:10" s="4" customFormat="1" ht="54.75" customHeight="1">
      <c r="A118" s="17"/>
      <c r="B118" s="23" t="s">
        <v>114</v>
      </c>
      <c r="C118" s="21" t="s">
        <v>22</v>
      </c>
      <c r="D118" s="21" t="s">
        <v>35</v>
      </c>
      <c r="E118" s="21" t="s">
        <v>13</v>
      </c>
      <c r="F118" s="21" t="s">
        <v>115</v>
      </c>
      <c r="G118" s="21"/>
      <c r="H118" s="19">
        <f>H119</f>
        <v>20</v>
      </c>
      <c r="I118" s="19">
        <f>I119</f>
        <v>20</v>
      </c>
      <c r="J118" s="19">
        <f t="shared" si="2"/>
        <v>100</v>
      </c>
    </row>
    <row r="119" spans="1:10" s="4" customFormat="1" ht="33.75" customHeight="1">
      <c r="A119" s="17"/>
      <c r="B119" s="23" t="s">
        <v>155</v>
      </c>
      <c r="C119" s="21" t="s">
        <v>22</v>
      </c>
      <c r="D119" s="21" t="s">
        <v>35</v>
      </c>
      <c r="E119" s="21" t="s">
        <v>13</v>
      </c>
      <c r="F119" s="21" t="s">
        <v>115</v>
      </c>
      <c r="G119" s="21" t="s">
        <v>48</v>
      </c>
      <c r="H119" s="19">
        <v>20</v>
      </c>
      <c r="I119" s="19">
        <v>20</v>
      </c>
      <c r="J119" s="19">
        <f t="shared" si="2"/>
        <v>100</v>
      </c>
    </row>
    <row r="120" spans="1:10" s="4" customFormat="1" ht="48" customHeight="1">
      <c r="A120" s="17"/>
      <c r="B120" s="23" t="s">
        <v>116</v>
      </c>
      <c r="C120" s="21">
        <v>992</v>
      </c>
      <c r="D120" s="21" t="s">
        <v>35</v>
      </c>
      <c r="E120" s="21" t="s">
        <v>13</v>
      </c>
      <c r="F120" s="21" t="s">
        <v>87</v>
      </c>
      <c r="G120" s="21"/>
      <c r="H120" s="19">
        <f>H121</f>
        <v>3680</v>
      </c>
      <c r="I120" s="19">
        <f>I121</f>
        <v>3680</v>
      </c>
      <c r="J120" s="19">
        <f t="shared" si="2"/>
        <v>100</v>
      </c>
    </row>
    <row r="121" spans="1:10" s="4" customFormat="1" ht="36.75" customHeight="1">
      <c r="A121" s="17"/>
      <c r="B121" s="23" t="s">
        <v>57</v>
      </c>
      <c r="C121" s="21">
        <v>992</v>
      </c>
      <c r="D121" s="21" t="s">
        <v>35</v>
      </c>
      <c r="E121" s="21" t="s">
        <v>13</v>
      </c>
      <c r="F121" s="21" t="s">
        <v>87</v>
      </c>
      <c r="G121" s="21" t="s">
        <v>58</v>
      </c>
      <c r="H121" s="19">
        <f>3920-240</f>
        <v>3680</v>
      </c>
      <c r="I121" s="19">
        <v>3680</v>
      </c>
      <c r="J121" s="19">
        <f t="shared" si="2"/>
        <v>100</v>
      </c>
    </row>
    <row r="122" spans="1:10" s="4" customFormat="1" ht="47.25" customHeight="1">
      <c r="A122" s="17"/>
      <c r="B122" s="23" t="s">
        <v>117</v>
      </c>
      <c r="C122" s="21">
        <v>992</v>
      </c>
      <c r="D122" s="21" t="s">
        <v>35</v>
      </c>
      <c r="E122" s="21" t="s">
        <v>13</v>
      </c>
      <c r="F122" s="21" t="s">
        <v>88</v>
      </c>
      <c r="G122" s="21"/>
      <c r="H122" s="19">
        <f>H123</f>
        <v>400</v>
      </c>
      <c r="I122" s="19">
        <f>I123</f>
        <v>175.7</v>
      </c>
      <c r="J122" s="19">
        <f t="shared" si="2"/>
        <v>43.925</v>
      </c>
    </row>
    <row r="123" spans="1:10" s="4" customFormat="1" ht="35.25" customHeight="1">
      <c r="A123" s="17"/>
      <c r="B123" s="23" t="s">
        <v>109</v>
      </c>
      <c r="C123" s="21">
        <v>992</v>
      </c>
      <c r="D123" s="21" t="s">
        <v>35</v>
      </c>
      <c r="E123" s="21" t="s">
        <v>13</v>
      </c>
      <c r="F123" s="21" t="s">
        <v>88</v>
      </c>
      <c r="G123" s="21" t="s">
        <v>48</v>
      </c>
      <c r="H123" s="19">
        <f>700-300</f>
        <v>400</v>
      </c>
      <c r="I123" s="19">
        <v>175.7</v>
      </c>
      <c r="J123" s="19">
        <f t="shared" si="2"/>
        <v>43.925</v>
      </c>
    </row>
    <row r="124" spans="1:10" s="4" customFormat="1" ht="19.5" customHeight="1">
      <c r="A124" s="17"/>
      <c r="B124" s="20" t="s">
        <v>59</v>
      </c>
      <c r="C124" s="21">
        <v>992</v>
      </c>
      <c r="D124" s="21" t="s">
        <v>35</v>
      </c>
      <c r="E124" s="21" t="s">
        <v>18</v>
      </c>
      <c r="F124" s="21"/>
      <c r="G124" s="21"/>
      <c r="H124" s="19">
        <f>H125</f>
        <v>667.3</v>
      </c>
      <c r="I124" s="19">
        <f>I125</f>
        <v>666.5</v>
      </c>
      <c r="J124" s="19">
        <f t="shared" si="2"/>
        <v>99.8801138918028</v>
      </c>
    </row>
    <row r="125" spans="1:10" s="4" customFormat="1" ht="90">
      <c r="A125" s="17"/>
      <c r="B125" s="20" t="s">
        <v>118</v>
      </c>
      <c r="C125" s="21">
        <v>992</v>
      </c>
      <c r="D125" s="21" t="s">
        <v>35</v>
      </c>
      <c r="E125" s="21" t="s">
        <v>18</v>
      </c>
      <c r="F125" s="21" t="s">
        <v>89</v>
      </c>
      <c r="G125" s="21"/>
      <c r="H125" s="19">
        <f>H126</f>
        <v>667.3</v>
      </c>
      <c r="I125" s="19">
        <f>I126</f>
        <v>666.5</v>
      </c>
      <c r="J125" s="19">
        <f t="shared" si="2"/>
        <v>99.8801138918028</v>
      </c>
    </row>
    <row r="126" spans="1:10" s="4" customFormat="1" ht="30">
      <c r="A126" s="17"/>
      <c r="B126" s="23" t="s">
        <v>109</v>
      </c>
      <c r="C126" s="21">
        <v>992</v>
      </c>
      <c r="D126" s="21" t="s">
        <v>35</v>
      </c>
      <c r="E126" s="21" t="s">
        <v>18</v>
      </c>
      <c r="F126" s="21" t="s">
        <v>89</v>
      </c>
      <c r="G126" s="21" t="s">
        <v>48</v>
      </c>
      <c r="H126" s="19">
        <f>380+550-250-12.7</f>
        <v>667.3</v>
      </c>
      <c r="I126" s="19">
        <v>666.5</v>
      </c>
      <c r="J126" s="19">
        <f t="shared" si="2"/>
        <v>99.8801138918028</v>
      </c>
    </row>
    <row r="127" spans="1:10" s="4" customFormat="1" ht="20.25">
      <c r="A127" s="17"/>
      <c r="B127" s="20" t="s">
        <v>37</v>
      </c>
      <c r="C127" s="21">
        <v>992</v>
      </c>
      <c r="D127" s="21" t="s">
        <v>24</v>
      </c>
      <c r="E127" s="21" t="s">
        <v>16</v>
      </c>
      <c r="F127" s="21"/>
      <c r="G127" s="25"/>
      <c r="H127" s="19">
        <f>H128</f>
        <v>341.6</v>
      </c>
      <c r="I127" s="19">
        <f>I128</f>
        <v>341.6</v>
      </c>
      <c r="J127" s="19">
        <f t="shared" si="2"/>
        <v>100</v>
      </c>
    </row>
    <row r="128" spans="1:10" s="4" customFormat="1" ht="20.25">
      <c r="A128" s="17"/>
      <c r="B128" s="20" t="s">
        <v>90</v>
      </c>
      <c r="C128" s="21">
        <v>992</v>
      </c>
      <c r="D128" s="21" t="s">
        <v>24</v>
      </c>
      <c r="E128" s="21" t="s">
        <v>13</v>
      </c>
      <c r="F128" s="21"/>
      <c r="G128" s="25"/>
      <c r="H128" s="19">
        <f>H129</f>
        <v>341.6</v>
      </c>
      <c r="I128" s="19">
        <v>341.6</v>
      </c>
      <c r="J128" s="19">
        <f t="shared" si="2"/>
        <v>100</v>
      </c>
    </row>
    <row r="129" spans="1:10" s="4" customFormat="1" ht="30">
      <c r="A129" s="17"/>
      <c r="B129" s="20" t="s">
        <v>45</v>
      </c>
      <c r="C129" s="21">
        <v>992</v>
      </c>
      <c r="D129" s="21" t="s">
        <v>24</v>
      </c>
      <c r="E129" s="21" t="s">
        <v>13</v>
      </c>
      <c r="F129" s="21" t="s">
        <v>91</v>
      </c>
      <c r="G129" s="21"/>
      <c r="H129" s="19">
        <f>H130</f>
        <v>341.6</v>
      </c>
      <c r="I129" s="19">
        <f>I130</f>
        <v>341.6</v>
      </c>
      <c r="J129" s="19">
        <f t="shared" si="2"/>
        <v>100</v>
      </c>
    </row>
    <row r="130" spans="1:10" s="4" customFormat="1" ht="15">
      <c r="A130" s="17"/>
      <c r="B130" s="20" t="s">
        <v>107</v>
      </c>
      <c r="C130" s="21" t="s">
        <v>22</v>
      </c>
      <c r="D130" s="21" t="s">
        <v>24</v>
      </c>
      <c r="E130" s="21" t="s">
        <v>13</v>
      </c>
      <c r="F130" s="21" t="s">
        <v>91</v>
      </c>
      <c r="G130" s="21" t="s">
        <v>64</v>
      </c>
      <c r="H130" s="19">
        <f>340+1.6</f>
        <v>341.6</v>
      </c>
      <c r="I130" s="19">
        <v>341.6</v>
      </c>
      <c r="J130" s="19">
        <f t="shared" si="2"/>
        <v>100</v>
      </c>
    </row>
    <row r="131" spans="1:10" s="4" customFormat="1" ht="15">
      <c r="A131" s="17"/>
      <c r="B131" s="20" t="s">
        <v>43</v>
      </c>
      <c r="C131" s="21">
        <v>992</v>
      </c>
      <c r="D131" s="21" t="s">
        <v>19</v>
      </c>
      <c r="E131" s="21" t="s">
        <v>16</v>
      </c>
      <c r="F131" s="21"/>
      <c r="G131" s="21"/>
      <c r="H131" s="19">
        <f>H132</f>
        <v>64961.1</v>
      </c>
      <c r="I131" s="19">
        <f>I132</f>
        <v>58558.6</v>
      </c>
      <c r="J131" s="19">
        <f t="shared" si="2"/>
        <v>90.14410162389491</v>
      </c>
    </row>
    <row r="132" spans="1:10" s="4" customFormat="1" ht="15">
      <c r="A132" s="17"/>
      <c r="B132" s="20" t="s">
        <v>92</v>
      </c>
      <c r="C132" s="21">
        <v>992</v>
      </c>
      <c r="D132" s="21" t="s">
        <v>19</v>
      </c>
      <c r="E132" s="21" t="s">
        <v>17</v>
      </c>
      <c r="F132" s="21"/>
      <c r="G132" s="21"/>
      <c r="H132" s="19">
        <f>H133+H137</f>
        <v>64961.1</v>
      </c>
      <c r="I132" s="19">
        <f>I133+I137</f>
        <v>58558.6</v>
      </c>
      <c r="J132" s="19">
        <f t="shared" si="2"/>
        <v>90.14410162389491</v>
      </c>
    </row>
    <row r="133" spans="1:10" s="4" customFormat="1" ht="45">
      <c r="A133" s="17"/>
      <c r="B133" s="20" t="s">
        <v>141</v>
      </c>
      <c r="C133" s="21">
        <v>992</v>
      </c>
      <c r="D133" s="21" t="s">
        <v>19</v>
      </c>
      <c r="E133" s="21" t="s">
        <v>17</v>
      </c>
      <c r="F133" s="21" t="s">
        <v>93</v>
      </c>
      <c r="G133" s="21"/>
      <c r="H133" s="19">
        <f>H134+H135+H136</f>
        <v>2432</v>
      </c>
      <c r="I133" s="19">
        <f>I134+I135+I136</f>
        <v>2282.4</v>
      </c>
      <c r="J133" s="19">
        <f t="shared" si="2"/>
        <v>93.84868421052632</v>
      </c>
    </row>
    <row r="134" spans="1:10" s="4" customFormat="1" ht="75">
      <c r="A134" s="17"/>
      <c r="B134" s="20" t="s">
        <v>46</v>
      </c>
      <c r="C134" s="21">
        <v>992</v>
      </c>
      <c r="D134" s="21" t="s">
        <v>19</v>
      </c>
      <c r="E134" s="21" t="s">
        <v>17</v>
      </c>
      <c r="F134" s="21" t="s">
        <v>93</v>
      </c>
      <c r="G134" s="21" t="s">
        <v>47</v>
      </c>
      <c r="H134" s="19">
        <f>720+218+74-20+20+13</f>
        <v>1025</v>
      </c>
      <c r="I134" s="19">
        <v>1023</v>
      </c>
      <c r="J134" s="19">
        <f t="shared" si="2"/>
        <v>99.8048780487805</v>
      </c>
    </row>
    <row r="135" spans="1:10" s="4" customFormat="1" ht="35.25" customHeight="1">
      <c r="A135" s="17"/>
      <c r="B135" s="20" t="s">
        <v>109</v>
      </c>
      <c r="C135" s="21">
        <v>992</v>
      </c>
      <c r="D135" s="21" t="s">
        <v>19</v>
      </c>
      <c r="E135" s="21" t="s">
        <v>17</v>
      </c>
      <c r="F135" s="21" t="s">
        <v>93</v>
      </c>
      <c r="G135" s="21" t="s">
        <v>48</v>
      </c>
      <c r="H135" s="19">
        <f>1420-13</f>
        <v>1407</v>
      </c>
      <c r="I135" s="19">
        <v>1259.4</v>
      </c>
      <c r="J135" s="19">
        <f t="shared" si="2"/>
        <v>89.50959488272922</v>
      </c>
    </row>
    <row r="136" spans="1:10" s="4" customFormat="1" ht="15" hidden="1">
      <c r="A136" s="17"/>
      <c r="B136" s="20" t="s">
        <v>49</v>
      </c>
      <c r="C136" s="21">
        <v>992</v>
      </c>
      <c r="D136" s="21" t="s">
        <v>19</v>
      </c>
      <c r="E136" s="21" t="s">
        <v>17</v>
      </c>
      <c r="F136" s="21" t="s">
        <v>93</v>
      </c>
      <c r="G136" s="21" t="s">
        <v>50</v>
      </c>
      <c r="H136" s="19">
        <f>20-20</f>
        <v>0</v>
      </c>
      <c r="I136" s="19"/>
      <c r="J136" s="19" t="e">
        <f t="shared" si="2"/>
        <v>#DIV/0!</v>
      </c>
    </row>
    <row r="137" spans="1:10" s="4" customFormat="1" ht="46.5" customHeight="1">
      <c r="A137" s="17"/>
      <c r="B137" s="20" t="s">
        <v>158</v>
      </c>
      <c r="C137" s="21">
        <v>992</v>
      </c>
      <c r="D137" s="21" t="s">
        <v>19</v>
      </c>
      <c r="E137" s="21" t="s">
        <v>17</v>
      </c>
      <c r="F137" s="21" t="s">
        <v>159</v>
      </c>
      <c r="G137" s="21"/>
      <c r="H137" s="19">
        <f>H138</f>
        <v>62529.1</v>
      </c>
      <c r="I137" s="19">
        <f>I138</f>
        <v>56276.2</v>
      </c>
      <c r="J137" s="19">
        <f t="shared" si="2"/>
        <v>90.00001599255387</v>
      </c>
    </row>
    <row r="138" spans="1:10" s="4" customFormat="1" ht="30">
      <c r="A138" s="17"/>
      <c r="B138" s="23" t="s">
        <v>109</v>
      </c>
      <c r="C138" s="21">
        <v>992</v>
      </c>
      <c r="D138" s="21" t="s">
        <v>19</v>
      </c>
      <c r="E138" s="21" t="s">
        <v>17</v>
      </c>
      <c r="F138" s="21" t="s">
        <v>159</v>
      </c>
      <c r="G138" s="21" t="s">
        <v>48</v>
      </c>
      <c r="H138" s="19">
        <f>58444.9+4084.2</f>
        <v>62529.1</v>
      </c>
      <c r="I138" s="19">
        <v>56276.2</v>
      </c>
      <c r="J138" s="19">
        <f>I138*100/H138</f>
        <v>90.00001599255387</v>
      </c>
    </row>
    <row r="139" spans="1:10" s="4" customFormat="1" ht="15">
      <c r="A139" s="42"/>
      <c r="B139" s="43"/>
      <c r="C139" s="38"/>
      <c r="D139" s="38"/>
      <c r="E139" s="38"/>
      <c r="F139" s="38"/>
      <c r="G139" s="38"/>
      <c r="H139" s="44"/>
      <c r="I139" s="39"/>
      <c r="J139" s="39"/>
    </row>
    <row r="140" spans="1:8" ht="15.75">
      <c r="A140" s="11"/>
      <c r="B140" s="34" t="s">
        <v>60</v>
      </c>
      <c r="C140" s="34"/>
      <c r="D140" s="34"/>
      <c r="E140" s="35"/>
      <c r="F140" s="36"/>
      <c r="G140" s="11"/>
      <c r="H140" s="11"/>
    </row>
    <row r="141" spans="1:8" ht="15.75">
      <c r="A141" s="11"/>
      <c r="B141" s="34" t="s">
        <v>108</v>
      </c>
      <c r="C141" s="34"/>
      <c r="D141" s="34"/>
      <c r="E141" s="35"/>
      <c r="F141" s="35"/>
      <c r="G141" s="11"/>
      <c r="H141" s="11"/>
    </row>
    <row r="142" spans="1:8" ht="15.75">
      <c r="A142" s="11"/>
      <c r="B142" s="34" t="s">
        <v>142</v>
      </c>
      <c r="C142" s="34"/>
      <c r="D142" s="34"/>
      <c r="E142" s="35"/>
      <c r="F142" s="35"/>
      <c r="G142" s="11"/>
      <c r="H142" s="11"/>
    </row>
    <row r="143" spans="1:8" ht="15.75">
      <c r="A143" s="11"/>
      <c r="B143" s="34" t="s">
        <v>143</v>
      </c>
      <c r="C143" s="45"/>
      <c r="E143" s="35"/>
      <c r="F143" s="37" t="s">
        <v>61</v>
      </c>
      <c r="G143" s="11"/>
      <c r="H143" s="11"/>
    </row>
    <row r="144" spans="1:8" ht="12.75">
      <c r="A144" s="11"/>
      <c r="B144" s="4"/>
      <c r="C144" s="11"/>
      <c r="D144" s="11"/>
      <c r="E144" s="11"/>
      <c r="F144" s="11"/>
      <c r="G144" s="11"/>
      <c r="H144" s="11"/>
    </row>
    <row r="145" spans="1:8" ht="12.75">
      <c r="A145" s="11"/>
      <c r="B145" s="4"/>
      <c r="C145" s="11"/>
      <c r="D145" s="11"/>
      <c r="E145" s="11"/>
      <c r="F145" s="11"/>
      <c r="G145" s="11"/>
      <c r="H145" s="11"/>
    </row>
    <row r="146" spans="1:8" ht="12.75">
      <c r="A146" s="11"/>
      <c r="B146" s="4"/>
      <c r="C146" s="11"/>
      <c r="D146" s="11"/>
      <c r="E146" s="11"/>
      <c r="F146" s="11"/>
      <c r="G146" s="11"/>
      <c r="H146" s="11"/>
    </row>
    <row r="147" spans="1:8" ht="12.75">
      <c r="A147" s="11"/>
      <c r="B147" s="4"/>
      <c r="C147" s="11"/>
      <c r="D147" s="11"/>
      <c r="E147" s="11"/>
      <c r="F147" s="11"/>
      <c r="G147" s="11"/>
      <c r="H147" s="11"/>
    </row>
    <row r="148" spans="1:8" ht="12.75">
      <c r="A148" s="11"/>
      <c r="B148" s="4"/>
      <c r="C148" s="11"/>
      <c r="D148" s="11"/>
      <c r="E148" s="11"/>
      <c r="F148" s="11"/>
      <c r="G148" s="11"/>
      <c r="H148" s="11"/>
    </row>
    <row r="149" spans="1:8" ht="12.75">
      <c r="A149" s="11"/>
      <c r="B149" s="4"/>
      <c r="C149" s="11"/>
      <c r="D149" s="11"/>
      <c r="E149" s="11"/>
      <c r="F149" s="11"/>
      <c r="G149" s="11"/>
      <c r="H149" s="11"/>
    </row>
    <row r="150" spans="1:8" ht="12.75">
      <c r="A150" s="11"/>
      <c r="B150" s="4"/>
      <c r="C150" s="11"/>
      <c r="D150" s="11"/>
      <c r="E150" s="11"/>
      <c r="F150" s="11"/>
      <c r="G150" s="11"/>
      <c r="H150" s="11"/>
    </row>
    <row r="151" spans="1:8" ht="12.75">
      <c r="A151" s="11"/>
      <c r="B151" s="4"/>
      <c r="C151" s="11"/>
      <c r="D151" s="11"/>
      <c r="E151" s="11"/>
      <c r="F151" s="11"/>
      <c r="G151" s="11"/>
      <c r="H151" s="11"/>
    </row>
    <row r="152" spans="2:8" ht="12.75">
      <c r="B152" s="4"/>
      <c r="C152" s="11"/>
      <c r="D152" s="11"/>
      <c r="E152" s="11"/>
      <c r="F152" s="11"/>
      <c r="G152" s="11"/>
      <c r="H152" s="11"/>
    </row>
    <row r="153" spans="2:8" ht="12.75">
      <c r="B153" s="4"/>
      <c r="C153" s="11"/>
      <c r="D153" s="11"/>
      <c r="E153" s="11"/>
      <c r="F153" s="11"/>
      <c r="G153" s="11"/>
      <c r="H153" s="11"/>
    </row>
    <row r="154" spans="2:8" ht="12.75">
      <c r="B154" s="4"/>
      <c r="C154" s="11"/>
      <c r="D154" s="11"/>
      <c r="E154" s="11"/>
      <c r="F154" s="11"/>
      <c r="G154" s="11"/>
      <c r="H154" s="11"/>
    </row>
    <row r="155" spans="2:8" ht="12.75">
      <c r="B155" s="4"/>
      <c r="C155" s="11"/>
      <c r="D155" s="11"/>
      <c r="E155" s="11"/>
      <c r="F155" s="11"/>
      <c r="G155" s="11"/>
      <c r="H155" s="11"/>
    </row>
    <row r="156" spans="2:8" ht="12.75">
      <c r="B156" s="4"/>
      <c r="C156" s="11"/>
      <c r="D156" s="11"/>
      <c r="E156" s="11"/>
      <c r="F156" s="11"/>
      <c r="G156" s="11"/>
      <c r="H156" s="11"/>
    </row>
    <row r="157" spans="2:8" ht="12.75">
      <c r="B157" s="4"/>
      <c r="C157" s="11"/>
      <c r="D157" s="11"/>
      <c r="E157" s="11"/>
      <c r="F157" s="11"/>
      <c r="G157" s="11"/>
      <c r="H157" s="11"/>
    </row>
    <row r="158" spans="2:7" ht="12.75">
      <c r="B158" s="4"/>
      <c r="C158" s="11"/>
      <c r="D158" s="11"/>
      <c r="E158" s="11"/>
      <c r="F158" s="11"/>
      <c r="G158" s="11"/>
    </row>
    <row r="159" spans="2:7" ht="12.75">
      <c r="B159" s="4"/>
      <c r="C159" s="11"/>
      <c r="D159" s="11"/>
      <c r="E159" s="11"/>
      <c r="F159" s="11"/>
      <c r="G159" s="11"/>
    </row>
    <row r="160" spans="2:7" ht="12.75">
      <c r="B160" s="4"/>
      <c r="C160" s="11"/>
      <c r="D160" s="11"/>
      <c r="E160" s="11"/>
      <c r="F160" s="11"/>
      <c r="G160" s="11"/>
    </row>
    <row r="161" spans="2:7" ht="12.75">
      <c r="B161" s="4"/>
      <c r="C161" s="11"/>
      <c r="D161" s="11"/>
      <c r="E161" s="11"/>
      <c r="F161" s="11"/>
      <c r="G161" s="11"/>
    </row>
    <row r="162" spans="2:7" ht="12.75">
      <c r="B162" s="4"/>
      <c r="C162" s="11"/>
      <c r="D162" s="11"/>
      <c r="E162" s="11"/>
      <c r="F162" s="11"/>
      <c r="G162" s="11"/>
    </row>
    <row r="163" spans="2:6" ht="12.75">
      <c r="B163" s="4"/>
      <c r="C163" s="11"/>
      <c r="D163" s="11"/>
      <c r="E163" s="11"/>
      <c r="F163" s="11"/>
    </row>
    <row r="164" spans="2:6" ht="12.75">
      <c r="B164" s="4"/>
      <c r="C164" s="11"/>
      <c r="D164" s="11"/>
      <c r="E164" s="11"/>
      <c r="F164" s="11"/>
    </row>
    <row r="165" spans="2:6" ht="12.75">
      <c r="B165" s="4"/>
      <c r="C165" s="11"/>
      <c r="D165" s="11"/>
      <c r="E165" s="11"/>
      <c r="F165" s="11"/>
    </row>
    <row r="166" spans="2:6" ht="12.75">
      <c r="B166" s="4"/>
      <c r="C166" s="11"/>
      <c r="D166" s="11"/>
      <c r="E166" s="11"/>
      <c r="F166" s="11"/>
    </row>
    <row r="167" spans="2:6" ht="12.75">
      <c r="B167" s="4"/>
      <c r="C167" s="11"/>
      <c r="D167" s="11"/>
      <c r="E167" s="11"/>
      <c r="F167" s="11"/>
    </row>
    <row r="168" spans="2:6" ht="12.75">
      <c r="B168" s="4"/>
      <c r="C168" s="11"/>
      <c r="D168" s="11"/>
      <c r="E168" s="11"/>
      <c r="F168" s="11"/>
    </row>
    <row r="169" spans="2:6" ht="12.75">
      <c r="B169" s="4"/>
      <c r="C169" s="11"/>
      <c r="D169" s="11"/>
      <c r="E169" s="11"/>
      <c r="F169" s="11"/>
    </row>
    <row r="170" spans="2:6" ht="12.75">
      <c r="B170" s="4"/>
      <c r="C170" s="11"/>
      <c r="D170" s="11"/>
      <c r="E170" s="11"/>
      <c r="F170" s="11"/>
    </row>
    <row r="171" spans="2:6" ht="12.75">
      <c r="B171" s="4"/>
      <c r="C171" s="11"/>
      <c r="D171" s="11"/>
      <c r="E171" s="11"/>
      <c r="F171" s="11"/>
    </row>
    <row r="172" spans="2:6" ht="12.75">
      <c r="B172" s="4"/>
      <c r="C172" s="11"/>
      <c r="D172" s="11"/>
      <c r="E172" s="11"/>
      <c r="F172" s="11"/>
    </row>
    <row r="173" spans="2:6" ht="12.75">
      <c r="B173" s="4"/>
      <c r="C173" s="11"/>
      <c r="D173" s="11"/>
      <c r="E173" s="11"/>
      <c r="F173" s="11"/>
    </row>
    <row r="174" spans="2:6" ht="12.75">
      <c r="B174" s="4"/>
      <c r="C174" s="11"/>
      <c r="D174" s="11"/>
      <c r="E174" s="11"/>
      <c r="F174" s="11"/>
    </row>
  </sheetData>
  <sheetProtection/>
  <mergeCells count="1">
    <mergeCell ref="B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2023-03-10T10:06:44Z</cp:lastPrinted>
  <dcterms:created xsi:type="dcterms:W3CDTF">1996-10-08T23:32:33Z</dcterms:created>
  <dcterms:modified xsi:type="dcterms:W3CDTF">2023-04-06T11:16:10Z</dcterms:modified>
  <cp:category/>
  <cp:version/>
  <cp:contentType/>
  <cp:contentStatus/>
</cp:coreProperties>
</file>